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0.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valua01\Documents\EVALUACION 2019\IAT 2019\3er Trim 2019\"/>
    </mc:Choice>
  </mc:AlternateContent>
  <workbookProtection workbookPassword="CD91" lockStructure="1"/>
  <bookViews>
    <workbookView xWindow="0" yWindow="0" windowWidth="25200" windowHeight="11985" tabRatio="976"/>
  </bookViews>
  <sheets>
    <sheet name="Portada" sheetId="33" r:id="rId1"/>
    <sheet name="Índice" sheetId="29" r:id="rId2"/>
    <sheet name="1.Metas ATD H." sheetId="42" r:id="rId3"/>
    <sheet name="1.1 Metas ATD Indígena" sheetId="52" r:id="rId4"/>
    <sheet name="2. Metas Formación" sheetId="43" r:id="rId5"/>
    <sheet name="3.- Metas S.Vulnerabilidad" sheetId="48" r:id="rId6"/>
    <sheet name="4.- MEVyT Acreditación" sheetId="20" r:id="rId7"/>
    <sheet name="5.-MEVyT Modulos" sheetId="10" r:id="rId8"/>
    <sheet name="6.-Figuras inst. y sol. f. " sheetId="8" r:id="rId9"/>
    <sheet name="7.- Convenios" sheetId="18" r:id="rId10"/>
    <sheet name="8.- PEC" sheetId="12" r:id="rId11"/>
    <sheet name="9.-Presupuesto" sheetId="51" r:id="rId12"/>
    <sheet name="10.-Buenas Prácticas " sheetId="46" state="hidden" r:id="rId13"/>
    <sheet name="Reporte Metas" sheetId="41" state="hidden" r:id="rId14"/>
    <sheet name="Resumen" sheetId="44" state="hidden" r:id="rId15"/>
    <sheet name="Base de Datos" sheetId="28" state="hidden" r:id="rId16"/>
  </sheets>
  <externalReferences>
    <externalReference r:id="rId17"/>
  </externalReferences>
  <definedNames>
    <definedName name="Adhesión" localSheetId="12">'[1]Base de Datos'!$O$4:$O$5</definedName>
    <definedName name="Adhesión">'Base de Datos'!$O$4:$O$5</definedName>
    <definedName name="Años" localSheetId="12">'[1]Base de Datos'!$S$3:$S$52</definedName>
    <definedName name="Años">'Base de Datos'!$S$3:$S$53</definedName>
    <definedName name="_xlnm.Print_Area" localSheetId="3">'1.1 Metas ATD Indígena'!$A$1:$V$295</definedName>
    <definedName name="_xlnm.Print_Area" localSheetId="2">'1.Metas ATD H.'!$A$1:$S$290</definedName>
    <definedName name="_xlnm.Print_Area" localSheetId="12">'10.-Buenas Prácticas '!$A$1:$O$31</definedName>
    <definedName name="_xlnm.Print_Area" localSheetId="4">'2. Metas Formación'!$A$1:$S$218</definedName>
    <definedName name="_xlnm.Print_Area" localSheetId="5">'3.- Metas S.Vulnerabilidad'!$A$1:$V$872</definedName>
    <definedName name="_xlnm.Print_Area" localSheetId="6">'4.- MEVyT Acreditación'!$A$1:$U$47</definedName>
    <definedName name="_xlnm.Print_Area" localSheetId="7">'5.-MEVyT Modulos'!$A$1:$V$224</definedName>
    <definedName name="_xlnm.Print_Area" localSheetId="8">'6.-Figuras inst. y sol. f. '!$A$1:$O$53</definedName>
    <definedName name="_xlnm.Print_Area" localSheetId="9">'7.- Convenios'!$A$1:$R$169</definedName>
    <definedName name="_xlnm.Print_Area" localSheetId="10">'8.- PEC'!$A$1:$P$42</definedName>
    <definedName name="_xlnm.Print_Area" localSheetId="1">Índice!$A$1:$I$55</definedName>
    <definedName name="_xlnm.Print_Area" localSheetId="0">Portada!$A$1:$J$55</definedName>
    <definedName name="_xlnm.Print_Area" localSheetId="13">'Reporte Metas'!$A$1:$L$354</definedName>
    <definedName name="_xlnm.Print_Area" localSheetId="14">Resumen!$A$1:$G$84</definedName>
    <definedName name="Civil">'Base de Datos'!$F$20:$K$39</definedName>
    <definedName name="Civiles" localSheetId="12">'[1]Base de Datos'!$F$21:$F$39</definedName>
    <definedName name="Civiles">'Base de Datos'!$F$21:$F$39</definedName>
    <definedName name="edificios" localSheetId="3">#REF!</definedName>
    <definedName name="edificios" localSheetId="2">#REF!</definedName>
    <definedName name="edificios" localSheetId="12">#REF!</definedName>
    <definedName name="edificios" localSheetId="4">#REF!</definedName>
    <definedName name="edificios" localSheetId="5">#REF!</definedName>
    <definedName name="edificios">#REF!</definedName>
    <definedName name="Especial" localSheetId="12">'[1]Base de Datos'!$N$4:$N$5</definedName>
    <definedName name="Especial">'Base de Datos'!$N$4:$N$5</definedName>
    <definedName name="ESTADO" localSheetId="3">#REF!</definedName>
    <definedName name="ESTADO" localSheetId="2">#REF!</definedName>
    <definedName name="ESTADO" localSheetId="12">#REF!</definedName>
    <definedName name="ESTADO" localSheetId="4">#REF!</definedName>
    <definedName name="ESTADO" localSheetId="5">#REF!</definedName>
    <definedName name="ESTADO">#REF!</definedName>
    <definedName name="Estados" localSheetId="3">#REF!</definedName>
    <definedName name="Estados" localSheetId="2">#REF!</definedName>
    <definedName name="Estados" localSheetId="4">#REF!</definedName>
    <definedName name="Estados" localSheetId="5">#REF!</definedName>
    <definedName name="Estados">'Base de Datos'!$A$2:$D$33</definedName>
    <definedName name="Federales">'Base de Datos'!$F$1:$K$19</definedName>
    <definedName name="Informe" localSheetId="1">Índice!$M$8:$M$10</definedName>
    <definedName name="lista" localSheetId="3">#REF!</definedName>
    <definedName name="lista" localSheetId="2">#REF!</definedName>
    <definedName name="lista" localSheetId="12">#REF!</definedName>
    <definedName name="lista" localSheetId="4">#REF!</definedName>
    <definedName name="lista" localSheetId="5">#REF!</definedName>
    <definedName name="lista">#REF!</definedName>
    <definedName name="mbasicoavanzado" localSheetId="3">#REF!</definedName>
    <definedName name="mbasicoavanzado" localSheetId="2">#REF!</definedName>
    <definedName name="mbasicoavanzado" localSheetId="12">#REF!</definedName>
    <definedName name="mbasicoavanzado" localSheetId="4">#REF!</definedName>
    <definedName name="mbasicoavanzado" localSheetId="5">#REF!</definedName>
    <definedName name="mbasicoavanzado">#REF!</definedName>
    <definedName name="Mbasicoinicial" localSheetId="3">#REF!</definedName>
    <definedName name="Mbasicoinicial" localSheetId="2">#REF!</definedName>
    <definedName name="Mbasicoinicial" localSheetId="12">#REF!</definedName>
    <definedName name="Mbasicoinicial" localSheetId="4">#REF!</definedName>
    <definedName name="Mbasicoinicial" localSheetId="5">#REF!</definedName>
    <definedName name="Mbasicoinicial">#REF!</definedName>
    <definedName name="mbásicointermedio" localSheetId="3">#REF!</definedName>
    <definedName name="mbásicointermedio" localSheetId="2">#REF!</definedName>
    <definedName name="mbásicointermedio" localSheetId="12">#REF!</definedName>
    <definedName name="mbásicointermedio" localSheetId="4">#REF!</definedName>
    <definedName name="mbásicointermedio" localSheetId="5">#REF!</definedName>
    <definedName name="mbásicointermedio">#REF!</definedName>
    <definedName name="mdiversificadoavanzado" localSheetId="3">#REF!</definedName>
    <definedName name="mdiversificadoavanzado" localSheetId="2">#REF!</definedName>
    <definedName name="mdiversificadoavanzado" localSheetId="12">#REF!</definedName>
    <definedName name="mdiversificadoavanzado" localSheetId="4">#REF!</definedName>
    <definedName name="mdiversificadoavanzado" localSheetId="5">#REF!</definedName>
    <definedName name="mdiversificadoavanzado">#REF!</definedName>
    <definedName name="mdiversificadointermedio" localSheetId="3">#REF!</definedName>
    <definedName name="mdiversificadointermedio" localSheetId="2">#REF!</definedName>
    <definedName name="mdiversificadointermedio" localSheetId="12">#REF!</definedName>
    <definedName name="mdiversificadointermedio" localSheetId="4">#REF!</definedName>
    <definedName name="mdiversificadointermedio" localSheetId="5">#REF!</definedName>
    <definedName name="mdiversificadointermedio">#REF!</definedName>
    <definedName name="MIBALFA" localSheetId="3">#REF!</definedName>
    <definedName name="MIBALFA" localSheetId="2">#REF!</definedName>
    <definedName name="MIBALFA" localSheetId="12">#REF!</definedName>
    <definedName name="MIBALFA" localSheetId="4">#REF!</definedName>
    <definedName name="MIBALFA" localSheetId="5">#REF!</definedName>
    <definedName name="MIBALFA">#REF!</definedName>
    <definedName name="MIBESAVANZADO" localSheetId="3">#REF!</definedName>
    <definedName name="MIBESAVANZADO" localSheetId="2">#REF!</definedName>
    <definedName name="MIBESAVANZADO" localSheetId="12">#REF!</definedName>
    <definedName name="MIBESAVANZADO" localSheetId="4">#REF!</definedName>
    <definedName name="MIBESAVANZADO" localSheetId="5">#REF!</definedName>
    <definedName name="MIBESAVANZADO">#REF!</definedName>
    <definedName name="MIBESINICIAL" localSheetId="3">#REF!</definedName>
    <definedName name="MIBESINICIAL" localSheetId="2">#REF!</definedName>
    <definedName name="MIBESINICIAL" localSheetId="12">#REF!</definedName>
    <definedName name="MIBESINICIAL" localSheetId="4">#REF!</definedName>
    <definedName name="MIBESINICIAL" localSheetId="5">#REF!</definedName>
    <definedName name="MIBESINICIAL">#REF!</definedName>
    <definedName name="MIBESINTERMEDIO" localSheetId="3">#REF!</definedName>
    <definedName name="MIBESINTERMEDIO" localSheetId="2">#REF!</definedName>
    <definedName name="MIBESINTERMEDIO" localSheetId="12">#REF!</definedName>
    <definedName name="MIBESINTERMEDIO" localSheetId="4">#REF!</definedName>
    <definedName name="MIBESINTERMEDIO" localSheetId="5">#REF!</definedName>
    <definedName name="MIBESINTERMEDIO">#REF!</definedName>
    <definedName name="Privado" localSheetId="15">'Base de Datos'!$F$42:$F$241</definedName>
    <definedName name="Privados">'Base de Datos'!$F$42:$F$241</definedName>
    <definedName name="Publico" localSheetId="12">'[1]Base de Datos'!$F$2:$F$18</definedName>
    <definedName name="Publico">'Base de Datos'!$F$2:$F$18</definedName>
    <definedName name="Público" localSheetId="15">'Base de Datos'!$F$3:$F$18</definedName>
    <definedName name="Relización_de_evento_de_formación" localSheetId="3">#REF!</definedName>
    <definedName name="Relización_de_evento_de_formación" localSheetId="2">#REF!</definedName>
    <definedName name="Relización_de_evento_de_formación" localSheetId="12">#REF!</definedName>
    <definedName name="Relización_de_evento_de_formación" localSheetId="4">#REF!</definedName>
    <definedName name="Relización_de_evento_de_formación" localSheetId="5">#REF!</definedName>
    <definedName name="Relización_de_evento_de_formación">#REF!</definedName>
    <definedName name="sino" localSheetId="15">'Base de Datos'!$O$4:$O$5</definedName>
    <definedName name="tecnicodocente" localSheetId="3">#REF!</definedName>
    <definedName name="tecnicodocente" localSheetId="2">#REF!</definedName>
    <definedName name="tecnicodocente" localSheetId="12">#REF!</definedName>
    <definedName name="tecnicodocente" localSheetId="4">#REF!</definedName>
    <definedName name="tecnicodocente" localSheetId="5">#REF!</definedName>
    <definedName name="tecnicodocente">#REF!</definedName>
    <definedName name="Timestre" localSheetId="12">'[1]Base de Datos'!$U$4:$U$7</definedName>
    <definedName name="Timestre">'Base de Datos'!$U$4:$U$7</definedName>
    <definedName name="tipo" localSheetId="3">#REF!</definedName>
    <definedName name="tipo" localSheetId="2">#REF!</definedName>
    <definedName name="tipo" localSheetId="12">#REF!</definedName>
    <definedName name="tipo" localSheetId="4">#REF!</definedName>
    <definedName name="tipo" localSheetId="5">#REF!</definedName>
    <definedName name="tipo">#REF!</definedName>
    <definedName name="_xlnm.Print_Titles" localSheetId="3">'1.1 Metas ATD Indígena'!$1:$15</definedName>
    <definedName name="_xlnm.Print_Titles" localSheetId="2">'1.Metas ATD H.'!$1:$15</definedName>
    <definedName name="_xlnm.Print_Titles" localSheetId="4">'2. Metas Formación'!$1:$13</definedName>
    <definedName name="_xlnm.Print_Titles" localSheetId="5">'3.- Metas S.Vulnerabilidad'!$1:$13</definedName>
    <definedName name="_xlnm.Print_Titles" localSheetId="6">'4.- MEVyT Acreditación'!$10:$11</definedName>
    <definedName name="_xlnm.Print_Titles" localSheetId="13">'Reporte Metas'!$3:$10</definedName>
    <definedName name="_xlnm.Print_Titles" localSheetId="14">Resumen!$1:$11</definedName>
  </definedNames>
  <calcPr calcId="152511"/>
</workbook>
</file>

<file path=xl/calcChain.xml><?xml version="1.0" encoding="utf-8"?>
<calcChain xmlns="http://schemas.openxmlformats.org/spreadsheetml/2006/main">
  <c r="H23" i="42" l="1"/>
  <c r="H31" i="42"/>
  <c r="H29" i="42"/>
  <c r="H27" i="42"/>
  <c r="H25" i="42"/>
  <c r="H21" i="42"/>
  <c r="H19" i="42"/>
  <c r="H17" i="42"/>
  <c r="G63" i="42" l="1"/>
  <c r="G69" i="42"/>
  <c r="G103" i="42" l="1"/>
  <c r="G101" i="42"/>
  <c r="G99" i="42"/>
  <c r="G97" i="42"/>
  <c r="G95" i="42"/>
  <c r="G93" i="42"/>
  <c r="G91" i="42"/>
  <c r="G87" i="42"/>
  <c r="G85" i="42"/>
  <c r="G83" i="42"/>
  <c r="G81" i="42"/>
  <c r="G79" i="42"/>
  <c r="G77" i="42"/>
  <c r="G75" i="42"/>
  <c r="G71" i="42"/>
  <c r="G59" i="42"/>
  <c r="G55" i="42"/>
  <c r="G53" i="42"/>
  <c r="G51" i="42"/>
  <c r="G49" i="42"/>
  <c r="G47" i="42"/>
  <c r="G45" i="42"/>
  <c r="G43" i="42"/>
  <c r="G41" i="42"/>
  <c r="G39" i="42"/>
  <c r="G37" i="42"/>
  <c r="G35" i="42"/>
  <c r="G31" i="42"/>
  <c r="G29" i="42"/>
  <c r="G27" i="42"/>
  <c r="G23" i="42"/>
  <c r="G21" i="42"/>
  <c r="G19" i="42"/>
  <c r="G17" i="42"/>
  <c r="I163" i="18"/>
  <c r="H163" i="18"/>
  <c r="I162" i="18"/>
  <c r="H162" i="18"/>
  <c r="I161" i="18"/>
  <c r="H161" i="18"/>
  <c r="I160" i="18"/>
  <c r="H160" i="18"/>
  <c r="I133" i="18"/>
  <c r="H133" i="18"/>
  <c r="I132" i="18"/>
  <c r="H132" i="18"/>
  <c r="I131" i="18"/>
  <c r="H131" i="18"/>
  <c r="I130" i="18"/>
  <c r="H130" i="18"/>
  <c r="Q134" i="18" l="1"/>
  <c r="E45" i="44" l="1"/>
  <c r="G45" i="44"/>
  <c r="H45" i="44"/>
  <c r="J45" i="44"/>
  <c r="E52" i="44"/>
  <c r="E18" i="51" l="1"/>
  <c r="E17" i="51"/>
  <c r="F97" i="42" l="1"/>
  <c r="F77" i="42"/>
  <c r="F101" i="42"/>
  <c r="G89" i="42"/>
  <c r="F93" i="42"/>
  <c r="F85" i="42"/>
  <c r="G73" i="42"/>
  <c r="F79" i="42"/>
  <c r="F75" i="42"/>
  <c r="G67" i="42"/>
  <c r="G65" i="42"/>
  <c r="F71" i="42"/>
  <c r="F69" i="42"/>
  <c r="G61" i="42"/>
  <c r="G57" i="42"/>
  <c r="F63" i="42"/>
  <c r="F49" i="42"/>
  <c r="F45" i="42"/>
  <c r="F41" i="42"/>
  <c r="G33" i="42"/>
  <c r="G25" i="42"/>
  <c r="F31" i="42"/>
  <c r="F29" i="42"/>
  <c r="F23" i="42"/>
  <c r="F21" i="42"/>
  <c r="F19" i="42"/>
  <c r="F17" i="42"/>
  <c r="F865" i="48" l="1"/>
  <c r="E865" i="48"/>
  <c r="F864" i="48"/>
  <c r="E864" i="48"/>
  <c r="F863" i="48"/>
  <c r="E863" i="48"/>
  <c r="F862" i="48"/>
  <c r="E862" i="48"/>
  <c r="F861" i="48"/>
  <c r="E861" i="48"/>
  <c r="F860" i="48"/>
  <c r="E860" i="48"/>
  <c r="F859" i="48"/>
  <c r="E859" i="48"/>
  <c r="F858" i="48"/>
  <c r="E858" i="48"/>
  <c r="F857" i="48"/>
  <c r="E857" i="48"/>
  <c r="F856" i="48"/>
  <c r="E856" i="48"/>
  <c r="F855" i="48"/>
  <c r="E855" i="48"/>
  <c r="F854" i="48"/>
  <c r="E854" i="48"/>
  <c r="F853" i="48"/>
  <c r="E853" i="48"/>
  <c r="F852" i="48"/>
  <c r="E852" i="48"/>
  <c r="F851" i="48"/>
  <c r="E851" i="48"/>
  <c r="F850" i="48"/>
  <c r="E850" i="48"/>
  <c r="F849" i="48"/>
  <c r="E849" i="48"/>
  <c r="F848" i="48"/>
  <c r="E848" i="48"/>
  <c r="F847" i="48"/>
  <c r="E847" i="48"/>
  <c r="F846" i="48"/>
  <c r="E846" i="48"/>
  <c r="F845" i="48"/>
  <c r="E845" i="48"/>
  <c r="F844" i="48"/>
  <c r="E844" i="48"/>
  <c r="F843" i="48"/>
  <c r="E843" i="48"/>
  <c r="F842" i="48"/>
  <c r="E842" i="48"/>
  <c r="F841" i="48"/>
  <c r="E841" i="48"/>
  <c r="F218" i="43"/>
  <c r="E218" i="43"/>
  <c r="F217" i="43"/>
  <c r="E217" i="43"/>
  <c r="F216" i="43"/>
  <c r="E216" i="43"/>
  <c r="F215" i="43"/>
  <c r="E215" i="43"/>
  <c r="F214" i="43"/>
  <c r="E214" i="43"/>
  <c r="F213" i="43"/>
  <c r="E213" i="43"/>
  <c r="F288" i="42"/>
  <c r="F287" i="42"/>
  <c r="F286" i="42"/>
  <c r="F285" i="42"/>
  <c r="F284" i="42"/>
  <c r="F283" i="42"/>
  <c r="F282" i="42"/>
  <c r="F281" i="42"/>
  <c r="E288" i="42"/>
  <c r="E287" i="42"/>
  <c r="E286" i="42"/>
  <c r="E285" i="42"/>
  <c r="E284" i="42"/>
  <c r="E283" i="42"/>
  <c r="E282" i="42"/>
  <c r="E281" i="42"/>
  <c r="D19" i="51" l="1"/>
  <c r="F154" i="10"/>
  <c r="E154" i="10"/>
  <c r="D154" i="10"/>
  <c r="G154" i="10" l="1"/>
  <c r="H154" i="10" s="1"/>
  <c r="H36" i="51" l="1"/>
  <c r="U34" i="42" l="1"/>
  <c r="H15" i="44" l="1"/>
  <c r="H44" i="44"/>
  <c r="H43" i="44"/>
  <c r="H42" i="44"/>
  <c r="H41" i="44"/>
  <c r="H40" i="44"/>
  <c r="H39" i="44"/>
  <c r="H38" i="44"/>
  <c r="H37" i="44"/>
  <c r="H36" i="44"/>
  <c r="J44" i="44"/>
  <c r="J43" i="44"/>
  <c r="J42" i="44"/>
  <c r="J41" i="44"/>
  <c r="J40" i="44"/>
  <c r="J39" i="44"/>
  <c r="J38" i="44"/>
  <c r="J37" i="44"/>
  <c r="J36" i="44"/>
  <c r="K58" i="44"/>
  <c r="K56" i="44"/>
  <c r="J58" i="44"/>
  <c r="J56" i="44"/>
  <c r="I15" i="44"/>
  <c r="U28" i="42"/>
  <c r="I14" i="44" s="1"/>
  <c r="U22" i="42"/>
  <c r="U16" i="42"/>
  <c r="F35" i="44"/>
  <c r="F29" i="44"/>
  <c r="F23" i="44"/>
  <c r="F17" i="44"/>
  <c r="M37" i="12"/>
  <c r="M30" i="12"/>
  <c r="M23" i="12"/>
  <c r="M15" i="12"/>
  <c r="Q92" i="18"/>
  <c r="Q55" i="18"/>
  <c r="Q18" i="18"/>
  <c r="Q164" i="18"/>
  <c r="Q160" i="18"/>
  <c r="Q149" i="18"/>
  <c r="Q145" i="18"/>
  <c r="Q130" i="18"/>
  <c r="L16" i="8"/>
  <c r="L38" i="8"/>
  <c r="O163" i="10"/>
  <c r="O159" i="10"/>
  <c r="I54" i="44" s="1"/>
  <c r="O127" i="10"/>
  <c r="O121" i="10"/>
  <c r="Q56" i="10"/>
  <c r="I50" i="44" s="1"/>
  <c r="Q52" i="10"/>
  <c r="Q21" i="10"/>
  <c r="Q15" i="10"/>
  <c r="Q38" i="20"/>
  <c r="I45" i="44" s="1"/>
  <c r="Q36" i="20"/>
  <c r="I44" i="44" s="1"/>
  <c r="T28" i="20"/>
  <c r="I43" i="44" s="1"/>
  <c r="Q28" i="20"/>
  <c r="I41" i="44" s="1"/>
  <c r="T26" i="20"/>
  <c r="I42" i="44" s="1"/>
  <c r="Q26" i="20"/>
  <c r="I40" i="44" s="1"/>
  <c r="T18" i="20"/>
  <c r="I39" i="44" s="1"/>
  <c r="T16" i="20"/>
  <c r="I38" i="44" s="1"/>
  <c r="Q18" i="20"/>
  <c r="I37" i="44" s="1"/>
  <c r="Q16" i="20"/>
  <c r="I36" i="44" s="1"/>
  <c r="U32" i="48" l="1"/>
  <c r="U26" i="48"/>
  <c r="U20" i="48"/>
  <c r="U14" i="48"/>
  <c r="B868" i="48"/>
  <c r="D35" i="44" s="1"/>
  <c r="B221" i="43"/>
  <c r="D29" i="44" s="1"/>
  <c r="U32" i="43" l="1"/>
  <c r="U26" i="43"/>
  <c r="U20" i="43"/>
  <c r="U14" i="43"/>
  <c r="I24" i="44" s="1"/>
  <c r="B291" i="52"/>
  <c r="D23" i="44" s="1"/>
  <c r="B291" i="42"/>
  <c r="D17" i="44" s="1"/>
  <c r="U34" i="52"/>
  <c r="I21" i="44" s="1"/>
  <c r="U28" i="52"/>
  <c r="U22" i="52"/>
  <c r="U16" i="52"/>
  <c r="H35" i="51"/>
  <c r="H30" i="51"/>
  <c r="H29" i="51"/>
  <c r="H24" i="51"/>
  <c r="H23" i="51"/>
  <c r="H18" i="51"/>
  <c r="H17" i="51"/>
  <c r="H20" i="44"/>
  <c r="H21" i="44"/>
  <c r="E30" i="44"/>
  <c r="G30" i="44"/>
  <c r="H30" i="44"/>
  <c r="J30" i="44"/>
  <c r="E31" i="44"/>
  <c r="G31" i="44"/>
  <c r="H31" i="44"/>
  <c r="I31" i="44"/>
  <c r="J31" i="44"/>
  <c r="E21" i="44"/>
  <c r="G21" i="44"/>
  <c r="J21" i="44"/>
  <c r="E24" i="44"/>
  <c r="G24" i="44"/>
  <c r="H24" i="44"/>
  <c r="J24" i="44"/>
  <c r="I12" i="44" l="1"/>
  <c r="E73" i="44" l="1"/>
  <c r="K40" i="44"/>
  <c r="K44" i="44"/>
  <c r="K36" i="44"/>
  <c r="J66" i="44"/>
  <c r="J74" i="44"/>
  <c r="J73" i="44"/>
  <c r="J72" i="44"/>
  <c r="J71" i="44"/>
  <c r="J70" i="44"/>
  <c r="J69" i="44"/>
  <c r="J68" i="44"/>
  <c r="H74" i="44"/>
  <c r="H73" i="44"/>
  <c r="H72" i="44"/>
  <c r="H71" i="44"/>
  <c r="H70" i="44"/>
  <c r="H69" i="44"/>
  <c r="H68" i="44"/>
  <c r="H66" i="44"/>
  <c r="J65" i="44"/>
  <c r="J64" i="44"/>
  <c r="J63" i="44"/>
  <c r="J62" i="44"/>
  <c r="J61" i="44"/>
  <c r="J60" i="44"/>
  <c r="H65" i="44"/>
  <c r="H64" i="44"/>
  <c r="H63" i="44"/>
  <c r="H62" i="44"/>
  <c r="H61" i="44"/>
  <c r="H60" i="44"/>
  <c r="H58" i="44"/>
  <c r="H56" i="44"/>
  <c r="J55" i="44"/>
  <c r="J54" i="44"/>
  <c r="J53" i="44"/>
  <c r="J51" i="44"/>
  <c r="H55" i="44"/>
  <c r="H54" i="44"/>
  <c r="H53" i="44"/>
  <c r="H51" i="44"/>
  <c r="H46" i="44"/>
  <c r="K49" i="44"/>
  <c r="K46" i="44"/>
  <c r="J50" i="44"/>
  <c r="J49" i="44"/>
  <c r="J48" i="44"/>
  <c r="J46" i="44"/>
  <c r="H50" i="44"/>
  <c r="H49" i="44"/>
  <c r="H48" i="44"/>
  <c r="E36" i="44"/>
  <c r="E37" i="44"/>
  <c r="E38" i="44"/>
  <c r="E39" i="44"/>
  <c r="E40" i="44"/>
  <c r="K30" i="44"/>
  <c r="J33" i="44"/>
  <c r="J32" i="44"/>
  <c r="H33" i="44"/>
  <c r="H32" i="44"/>
  <c r="K24" i="44"/>
  <c r="J27" i="44"/>
  <c r="J26" i="44"/>
  <c r="J25" i="44"/>
  <c r="H27" i="44"/>
  <c r="H26" i="44"/>
  <c r="H25" i="44"/>
  <c r="K18" i="44"/>
  <c r="J20" i="44"/>
  <c r="J19" i="44"/>
  <c r="J18" i="44"/>
  <c r="H19" i="44"/>
  <c r="H18" i="44"/>
  <c r="K12" i="44"/>
  <c r="J15" i="44"/>
  <c r="J14" i="44"/>
  <c r="J13" i="44"/>
  <c r="J12" i="44"/>
  <c r="H14" i="44"/>
  <c r="H13" i="44"/>
  <c r="H12" i="44" l="1"/>
  <c r="E74" i="44" l="1"/>
  <c r="E72" i="44"/>
  <c r="E71" i="44"/>
  <c r="E70" i="44"/>
  <c r="E68" i="44"/>
  <c r="E67" i="44"/>
  <c r="E69" i="44"/>
  <c r="G65" i="44"/>
  <c r="G64" i="44"/>
  <c r="G63" i="44"/>
  <c r="G62" i="44"/>
  <c r="G61" i="44"/>
  <c r="G60" i="44"/>
  <c r="E65" i="44"/>
  <c r="E64" i="44"/>
  <c r="E63" i="44"/>
  <c r="E62" i="44"/>
  <c r="E61" i="44"/>
  <c r="E60" i="44"/>
  <c r="G59" i="44"/>
  <c r="G58" i="44"/>
  <c r="G57" i="44"/>
  <c r="G56" i="44"/>
  <c r="E59" i="44"/>
  <c r="E58" i="44"/>
  <c r="E57" i="44"/>
  <c r="E56" i="44"/>
  <c r="G55" i="44"/>
  <c r="E55" i="44"/>
  <c r="G54" i="44"/>
  <c r="E54" i="44"/>
  <c r="E53" i="44"/>
  <c r="G50" i="44"/>
  <c r="G49" i="44"/>
  <c r="E49" i="44"/>
  <c r="E50" i="44"/>
  <c r="E48" i="44"/>
  <c r="E41" i="44"/>
  <c r="E47" i="44"/>
  <c r="G44" i="44"/>
  <c r="G43" i="44"/>
  <c r="G42" i="44"/>
  <c r="G41" i="44"/>
  <c r="G40" i="44"/>
  <c r="G39" i="44"/>
  <c r="G38" i="44"/>
  <c r="G37" i="44"/>
  <c r="G36" i="44"/>
  <c r="E44" i="44"/>
  <c r="E43" i="44"/>
  <c r="E42" i="44"/>
  <c r="G33" i="44"/>
  <c r="G32" i="44"/>
  <c r="E33" i="44"/>
  <c r="E32" i="44"/>
  <c r="G27" i="44"/>
  <c r="G26" i="44"/>
  <c r="G25" i="44"/>
  <c r="E27" i="44"/>
  <c r="E26" i="44"/>
  <c r="E25" i="44"/>
  <c r="E18" i="44"/>
  <c r="E19" i="44"/>
  <c r="E20" i="44"/>
  <c r="G18" i="44"/>
  <c r="G19" i="44"/>
  <c r="G20" i="44"/>
  <c r="G15" i="44"/>
  <c r="G14" i="44"/>
  <c r="G13" i="44"/>
  <c r="G12" i="44"/>
  <c r="E15" i="44"/>
  <c r="E14" i="44"/>
  <c r="E13" i="44"/>
  <c r="E12" i="44"/>
  <c r="I74" i="44" l="1"/>
  <c r="I73" i="44"/>
  <c r="I72" i="44"/>
  <c r="I71" i="44"/>
  <c r="I70" i="44"/>
  <c r="I69" i="44"/>
  <c r="I68" i="44"/>
  <c r="I66" i="44"/>
  <c r="I65" i="44"/>
  <c r="I64" i="44"/>
  <c r="I63" i="44"/>
  <c r="I62" i="44"/>
  <c r="I61" i="44"/>
  <c r="I60" i="44"/>
  <c r="I58" i="44"/>
  <c r="I56" i="44"/>
  <c r="I55" i="44"/>
  <c r="I53" i="44"/>
  <c r="I51" i="44"/>
  <c r="I49" i="44"/>
  <c r="I48" i="44"/>
  <c r="I46" i="44"/>
  <c r="I33" i="44"/>
  <c r="I32" i="44"/>
  <c r="I13" i="44"/>
  <c r="I27" i="44"/>
  <c r="I26" i="44"/>
  <c r="I25" i="44"/>
  <c r="I30" i="44"/>
  <c r="I20" i="44"/>
  <c r="I19" i="44"/>
  <c r="I18" i="44"/>
  <c r="B47" i="10" l="1"/>
  <c r="B46" i="10"/>
  <c r="B45" i="10"/>
  <c r="B44" i="10"/>
  <c r="B43" i="10"/>
  <c r="B42" i="10"/>
  <c r="B41" i="10"/>
  <c r="B40" i="10"/>
  <c r="B39" i="10"/>
  <c r="B38" i="10"/>
  <c r="B37" i="10"/>
  <c r="B36" i="10"/>
  <c r="B35" i="10"/>
  <c r="B34" i="10"/>
  <c r="B33" i="10"/>
  <c r="B32" i="10"/>
  <c r="B31" i="10"/>
  <c r="B30" i="10"/>
  <c r="B29" i="10"/>
  <c r="B28" i="10"/>
  <c r="B27" i="10"/>
  <c r="B26" i="10"/>
  <c r="B25" i="10"/>
  <c r="B24" i="10"/>
  <c r="B23" i="10"/>
  <c r="B22" i="10"/>
  <c r="B21" i="10"/>
  <c r="B20" i="10"/>
  <c r="B19" i="10"/>
  <c r="B18" i="10"/>
  <c r="B17" i="10"/>
  <c r="B16" i="10"/>
  <c r="B15" i="10"/>
  <c r="D332" i="41" l="1"/>
  <c r="D331" i="41"/>
  <c r="C331" i="41"/>
  <c r="C332" i="41"/>
  <c r="B332" i="41"/>
  <c r="B331" i="41"/>
  <c r="G153" i="10" l="1"/>
  <c r="H153" i="10" s="1"/>
  <c r="G152" i="10"/>
  <c r="G151" i="10"/>
  <c r="H151" i="10" s="1"/>
  <c r="G150" i="10"/>
  <c r="H150" i="10" s="1"/>
  <c r="G149" i="10"/>
  <c r="G148" i="10"/>
  <c r="G147" i="10"/>
  <c r="H147" i="10" s="1"/>
  <c r="G146" i="10"/>
  <c r="H146" i="10" s="1"/>
  <c r="G145" i="10"/>
  <c r="G144" i="10"/>
  <c r="G143" i="10"/>
  <c r="G142" i="10"/>
  <c r="H142" i="10" s="1"/>
  <c r="G141" i="10"/>
  <c r="G140" i="10"/>
  <c r="G139" i="10"/>
  <c r="G138" i="10"/>
  <c r="H138" i="10" s="1"/>
  <c r="G137" i="10"/>
  <c r="G136" i="10"/>
  <c r="G135" i="10"/>
  <c r="H135" i="10" s="1"/>
  <c r="G134" i="10"/>
  <c r="H134" i="10" s="1"/>
  <c r="G133" i="10"/>
  <c r="G132" i="10"/>
  <c r="G131" i="10"/>
  <c r="H131" i="10" s="1"/>
  <c r="G130" i="10"/>
  <c r="H130" i="10" s="1"/>
  <c r="G129" i="10"/>
  <c r="G128" i="10"/>
  <c r="G127" i="10"/>
  <c r="G126" i="10"/>
  <c r="H126" i="10" s="1"/>
  <c r="G125" i="10"/>
  <c r="G124" i="10"/>
  <c r="G123" i="10"/>
  <c r="G122" i="10"/>
  <c r="H122" i="10" s="1"/>
  <c r="H152" i="10"/>
  <c r="H149" i="10"/>
  <c r="H148" i="10"/>
  <c r="H145" i="10"/>
  <c r="H144" i="10"/>
  <c r="H143" i="10"/>
  <c r="H141" i="10"/>
  <c r="H140" i="10"/>
  <c r="H139" i="10"/>
  <c r="H137" i="10"/>
  <c r="H136" i="10"/>
  <c r="H133" i="10"/>
  <c r="H132" i="10"/>
  <c r="H129" i="10"/>
  <c r="H128" i="10"/>
  <c r="H127" i="10"/>
  <c r="H125" i="10"/>
  <c r="H124" i="10"/>
  <c r="H123" i="10"/>
  <c r="G121" i="10"/>
  <c r="H121" i="10" s="1"/>
  <c r="G43" i="10" l="1"/>
  <c r="H43" i="10" s="1"/>
  <c r="G26" i="10" l="1"/>
  <c r="H26" i="10" s="1"/>
  <c r="G16" i="10"/>
  <c r="H16" i="10" s="1"/>
  <c r="G17" i="10"/>
  <c r="H17" i="10" s="1"/>
  <c r="G18" i="10"/>
  <c r="H18" i="10" s="1"/>
  <c r="G19" i="10"/>
  <c r="H19" i="10" s="1"/>
  <c r="G20" i="10"/>
  <c r="H20" i="10" s="1"/>
  <c r="G21" i="10"/>
  <c r="H21" i="10" s="1"/>
  <c r="G22" i="10"/>
  <c r="H22" i="10" s="1"/>
  <c r="G23" i="10"/>
  <c r="H23" i="10" s="1"/>
  <c r="G24" i="10"/>
  <c r="H24" i="10" s="1"/>
  <c r="G25" i="10"/>
  <c r="H25" i="10" s="1"/>
  <c r="G27" i="10"/>
  <c r="H27" i="10" s="1"/>
  <c r="G28" i="10"/>
  <c r="H28" i="10" s="1"/>
  <c r="G29" i="10"/>
  <c r="H29" i="10" s="1"/>
  <c r="G30" i="10"/>
  <c r="H30" i="10" s="1"/>
  <c r="G31" i="10"/>
  <c r="H31" i="10" s="1"/>
  <c r="G32" i="10"/>
  <c r="H32" i="10" s="1"/>
  <c r="G33" i="10"/>
  <c r="H33" i="10" s="1"/>
  <c r="G34" i="10"/>
  <c r="H34" i="10" s="1"/>
  <c r="G35" i="10"/>
  <c r="H35" i="10" s="1"/>
  <c r="G36" i="10"/>
  <c r="H36" i="10" s="1"/>
  <c r="G37" i="10"/>
  <c r="H37" i="10" s="1"/>
  <c r="G38" i="10"/>
  <c r="H38" i="10" s="1"/>
  <c r="G39" i="10"/>
  <c r="H39" i="10" s="1"/>
  <c r="G40" i="10"/>
  <c r="H40" i="10" s="1"/>
  <c r="G41" i="10"/>
  <c r="H41" i="10" s="1"/>
  <c r="G42" i="10"/>
  <c r="H42" i="10" s="1"/>
  <c r="G44" i="10"/>
  <c r="H44" i="10" s="1"/>
  <c r="G45" i="10"/>
  <c r="H45" i="10" s="1"/>
  <c r="G46" i="10"/>
  <c r="H46" i="10" s="1"/>
  <c r="G47" i="10"/>
  <c r="H47" i="10" s="1"/>
  <c r="G15" i="10"/>
  <c r="H15" i="10" s="1"/>
  <c r="G24" i="12" l="1"/>
  <c r="M831" i="48" l="1"/>
  <c r="L831" i="48"/>
  <c r="K831" i="48"/>
  <c r="J831" i="48"/>
  <c r="M806" i="48"/>
  <c r="L806" i="48"/>
  <c r="K806" i="48"/>
  <c r="J806" i="48"/>
  <c r="M781" i="48"/>
  <c r="L781" i="48"/>
  <c r="K781" i="48"/>
  <c r="J781" i="48"/>
  <c r="M756" i="48"/>
  <c r="L756" i="48"/>
  <c r="K756" i="48"/>
  <c r="J756" i="48"/>
  <c r="M731" i="48"/>
  <c r="L731" i="48"/>
  <c r="K731" i="48"/>
  <c r="J731" i="48"/>
  <c r="M706" i="48"/>
  <c r="L706" i="48"/>
  <c r="K706" i="48"/>
  <c r="J706" i="48"/>
  <c r="M681" i="48"/>
  <c r="L681" i="48"/>
  <c r="K681" i="48"/>
  <c r="J681" i="48"/>
  <c r="M656" i="48"/>
  <c r="L656" i="48"/>
  <c r="K656" i="48"/>
  <c r="J656" i="48"/>
  <c r="M631" i="48"/>
  <c r="L631" i="48"/>
  <c r="K631" i="48"/>
  <c r="J631" i="48"/>
  <c r="M606" i="48"/>
  <c r="L606" i="48"/>
  <c r="K606" i="48"/>
  <c r="J606" i="48"/>
  <c r="M579" i="48"/>
  <c r="L579" i="48"/>
  <c r="K579" i="48"/>
  <c r="J579" i="48"/>
  <c r="M554" i="48"/>
  <c r="L554" i="48"/>
  <c r="K554" i="48"/>
  <c r="J554" i="48"/>
  <c r="M529" i="48"/>
  <c r="L529" i="48"/>
  <c r="K529" i="48"/>
  <c r="J529" i="48"/>
  <c r="M503" i="48"/>
  <c r="L503" i="48"/>
  <c r="K503" i="48"/>
  <c r="J503" i="48"/>
  <c r="M502" i="48"/>
  <c r="L502" i="48"/>
  <c r="K502" i="48"/>
  <c r="J502" i="48"/>
  <c r="M478" i="48"/>
  <c r="L478" i="48"/>
  <c r="K478" i="48"/>
  <c r="J478" i="48"/>
  <c r="M453" i="48"/>
  <c r="L453" i="48"/>
  <c r="K453" i="48"/>
  <c r="J453" i="48"/>
  <c r="M429" i="48"/>
  <c r="L429" i="48"/>
  <c r="K429" i="48"/>
  <c r="J429" i="48"/>
  <c r="M403" i="48"/>
  <c r="L403" i="48"/>
  <c r="K403" i="48"/>
  <c r="J403" i="48"/>
  <c r="M377" i="48"/>
  <c r="L377" i="48"/>
  <c r="K377" i="48"/>
  <c r="J377" i="48"/>
  <c r="M354" i="48"/>
  <c r="L354" i="48"/>
  <c r="K354" i="48"/>
  <c r="J354" i="48"/>
  <c r="M329" i="48"/>
  <c r="L329" i="48"/>
  <c r="K329" i="48"/>
  <c r="J329" i="48"/>
  <c r="M304" i="48"/>
  <c r="L304" i="48"/>
  <c r="K304" i="48"/>
  <c r="J304" i="48"/>
  <c r="M279" i="48"/>
  <c r="L279" i="48"/>
  <c r="K279" i="48"/>
  <c r="J279" i="48"/>
  <c r="M255" i="48"/>
  <c r="L255" i="48"/>
  <c r="K255" i="48"/>
  <c r="J255" i="48"/>
  <c r="M231" i="48"/>
  <c r="L231" i="48"/>
  <c r="K231" i="48"/>
  <c r="J231" i="48"/>
  <c r="M206" i="48"/>
  <c r="L206" i="48"/>
  <c r="K206" i="48"/>
  <c r="J206" i="48"/>
  <c r="M181" i="48"/>
  <c r="L181" i="48"/>
  <c r="K181" i="48"/>
  <c r="J181" i="48"/>
  <c r="M156" i="48"/>
  <c r="L156" i="48"/>
  <c r="K156" i="48"/>
  <c r="J156" i="48"/>
  <c r="M131" i="48"/>
  <c r="L131" i="48"/>
  <c r="K131" i="48"/>
  <c r="J131" i="48"/>
  <c r="M106" i="48"/>
  <c r="L106" i="48"/>
  <c r="K106" i="48"/>
  <c r="J106" i="48"/>
  <c r="M81" i="48"/>
  <c r="L81" i="48"/>
  <c r="K81" i="48"/>
  <c r="J81" i="48"/>
  <c r="M56" i="48"/>
  <c r="L56" i="48"/>
  <c r="K56" i="48"/>
  <c r="J56" i="48"/>
  <c r="D320" i="41"/>
  <c r="D319" i="41"/>
  <c r="C320" i="41"/>
  <c r="C319" i="41"/>
  <c r="B320" i="41"/>
  <c r="B319" i="41"/>
  <c r="D326" i="41"/>
  <c r="D325" i="41"/>
  <c r="C325" i="41"/>
  <c r="C326" i="41"/>
  <c r="B326" i="41"/>
  <c r="B325" i="41"/>
  <c r="B327" i="41" l="1"/>
  <c r="F331" i="41"/>
  <c r="B333" i="41"/>
  <c r="F326" i="41"/>
  <c r="F319" i="41"/>
  <c r="D333" i="41"/>
  <c r="D327" i="41"/>
  <c r="C333" i="41"/>
  <c r="F332" i="41"/>
  <c r="F325" i="41"/>
  <c r="C327" i="41"/>
  <c r="B321" i="41"/>
  <c r="C321" i="41"/>
  <c r="D321" i="41"/>
  <c r="F320" i="41"/>
  <c r="M31" i="48"/>
  <c r="L31" i="48"/>
  <c r="K31" i="48"/>
  <c r="J31" i="48"/>
  <c r="M30" i="48"/>
  <c r="L30" i="48"/>
  <c r="K30" i="48"/>
  <c r="J30" i="48"/>
  <c r="F333" i="41" l="1"/>
  <c r="F321" i="41"/>
  <c r="F327" i="41"/>
  <c r="D38" i="8"/>
  <c r="B814" i="48"/>
  <c r="B789" i="48"/>
  <c r="B764" i="48"/>
  <c r="B739" i="48"/>
  <c r="B714" i="48"/>
  <c r="B689" i="48"/>
  <c r="B664" i="48"/>
  <c r="B639" i="48"/>
  <c r="B614" i="48"/>
  <c r="B589" i="48"/>
  <c r="B564" i="48"/>
  <c r="B539" i="48"/>
  <c r="B514" i="48"/>
  <c r="B489" i="48"/>
  <c r="B464" i="48"/>
  <c r="B439" i="48"/>
  <c r="B414" i="48"/>
  <c r="B389" i="48"/>
  <c r="B364" i="48"/>
  <c r="B339" i="48"/>
  <c r="B314" i="48"/>
  <c r="B289" i="48"/>
  <c r="B264" i="48"/>
  <c r="B239" i="48"/>
  <c r="B214" i="48"/>
  <c r="B189" i="48"/>
  <c r="B164" i="48"/>
  <c r="B139" i="48"/>
  <c r="B114" i="48"/>
  <c r="B89" i="48"/>
  <c r="B64" i="48"/>
  <c r="B39" i="48"/>
  <c r="B14" i="48"/>
  <c r="B206" i="43"/>
  <c r="B200" i="43"/>
  <c r="B194" i="43"/>
  <c r="B188" i="43"/>
  <c r="B182" i="43"/>
  <c r="B176" i="43"/>
  <c r="B170" i="43"/>
  <c r="B164" i="43"/>
  <c r="B158" i="43"/>
  <c r="B152" i="43"/>
  <c r="B146" i="43"/>
  <c r="B140" i="43"/>
  <c r="B134" i="43"/>
  <c r="B128" i="43"/>
  <c r="B122" i="43"/>
  <c r="B116" i="43"/>
  <c r="B110" i="43"/>
  <c r="B104" i="43"/>
  <c r="B98" i="43" l="1"/>
  <c r="B92" i="43"/>
  <c r="B86" i="43"/>
  <c r="B80" i="43"/>
  <c r="B74" i="43"/>
  <c r="B68" i="43"/>
  <c r="B62" i="43"/>
  <c r="B56" i="43"/>
  <c r="B50" i="43"/>
  <c r="B44" i="43"/>
  <c r="B38" i="43"/>
  <c r="B32" i="43"/>
  <c r="G32" i="12" l="1"/>
  <c r="C304" i="41" s="1"/>
  <c r="G31" i="12"/>
  <c r="B304" i="41" s="1"/>
  <c r="E33" i="12"/>
  <c r="G25" i="12"/>
  <c r="C302" i="41" s="1"/>
  <c r="I19" i="12"/>
  <c r="H19" i="12"/>
  <c r="J18" i="12"/>
  <c r="J17" i="12"/>
  <c r="G18" i="12"/>
  <c r="G17" i="12"/>
  <c r="F19" i="12"/>
  <c r="E19" i="12"/>
  <c r="D16" i="8"/>
  <c r="B26" i="43"/>
  <c r="B20" i="43"/>
  <c r="B14" i="43"/>
  <c r="E304" i="41" l="1"/>
  <c r="G26" i="12"/>
  <c r="B302" i="41"/>
  <c r="E302" i="41" s="1"/>
  <c r="G33" i="12"/>
  <c r="J19" i="12"/>
  <c r="G19" i="12"/>
  <c r="J14" i="43"/>
  <c r="K14" i="43"/>
  <c r="L14" i="43"/>
  <c r="M14" i="43"/>
  <c r="J15" i="43"/>
  <c r="K15" i="43"/>
  <c r="L15" i="43"/>
  <c r="M15" i="43"/>
  <c r="B16" i="52"/>
  <c r="B264" i="52"/>
  <c r="B272" i="52"/>
  <c r="B256" i="52"/>
  <c r="B248" i="52"/>
  <c r="B240" i="52"/>
  <c r="B232" i="52"/>
  <c r="B224" i="52"/>
  <c r="B216" i="52"/>
  <c r="B208" i="52"/>
  <c r="B200" i="52"/>
  <c r="B192" i="52"/>
  <c r="B184" i="52"/>
  <c r="B176" i="52"/>
  <c r="B168" i="52"/>
  <c r="B160" i="52"/>
  <c r="B152" i="52"/>
  <c r="B144" i="52"/>
  <c r="B136" i="52"/>
  <c r="B128" i="52"/>
  <c r="D31" i="51"/>
  <c r="C31" i="51"/>
  <c r="B31" i="51"/>
  <c r="E30" i="51"/>
  <c r="E29" i="51"/>
  <c r="D25" i="51"/>
  <c r="C25" i="51"/>
  <c r="B25" i="51"/>
  <c r="E24" i="51"/>
  <c r="E23" i="51"/>
  <c r="B120" i="52"/>
  <c r="B112" i="52"/>
  <c r="B104" i="52"/>
  <c r="B96" i="52"/>
  <c r="B88" i="52"/>
  <c r="B80" i="52"/>
  <c r="B72" i="52"/>
  <c r="B64" i="52"/>
  <c r="B56" i="52"/>
  <c r="B48" i="52"/>
  <c r="B40" i="52"/>
  <c r="B32" i="52"/>
  <c r="B24" i="52"/>
  <c r="E31" i="51" l="1"/>
  <c r="E25" i="51"/>
  <c r="B244" i="41"/>
  <c r="C244" i="41"/>
  <c r="C243" i="41"/>
  <c r="B243" i="41"/>
  <c r="C40" i="8"/>
  <c r="B40" i="8"/>
  <c r="D39" i="8"/>
  <c r="D244" i="41" s="1"/>
  <c r="D243" i="41"/>
  <c r="C245" i="41" l="1"/>
  <c r="B245" i="41"/>
  <c r="D40" i="8"/>
  <c r="D245" i="41" l="1"/>
  <c r="I288" i="52"/>
  <c r="G53" i="41" s="1"/>
  <c r="H288" i="52"/>
  <c r="F53" i="41" s="1"/>
  <c r="G288" i="52"/>
  <c r="E53" i="41" s="1"/>
  <c r="F288" i="52"/>
  <c r="D53" i="41" s="1"/>
  <c r="E288" i="52"/>
  <c r="C53" i="41" s="1"/>
  <c r="I287" i="52"/>
  <c r="G52" i="41" s="1"/>
  <c r="H287" i="52"/>
  <c r="F52" i="41" s="1"/>
  <c r="G287" i="52"/>
  <c r="E52" i="41" s="1"/>
  <c r="F287" i="52"/>
  <c r="D52" i="41" s="1"/>
  <c r="E287" i="52"/>
  <c r="C52" i="41" s="1"/>
  <c r="I286" i="52"/>
  <c r="G51" i="41" s="1"/>
  <c r="H286" i="52"/>
  <c r="F51" i="41" s="1"/>
  <c r="G286" i="52"/>
  <c r="E51" i="41" s="1"/>
  <c r="F286" i="52"/>
  <c r="E286" i="52"/>
  <c r="C51" i="41" s="1"/>
  <c r="I285" i="52"/>
  <c r="H285" i="52"/>
  <c r="F50" i="41" s="1"/>
  <c r="G285" i="52"/>
  <c r="E50" i="41" s="1"/>
  <c r="F285" i="52"/>
  <c r="E285" i="52"/>
  <c r="C50" i="41" s="1"/>
  <c r="I284" i="52"/>
  <c r="G49" i="41" s="1"/>
  <c r="H284" i="52"/>
  <c r="F49" i="41" s="1"/>
  <c r="G284" i="52"/>
  <c r="E49" i="41" s="1"/>
  <c r="F284" i="52"/>
  <c r="E284" i="52"/>
  <c r="C49" i="41" s="1"/>
  <c r="I283" i="52"/>
  <c r="G48" i="41" s="1"/>
  <c r="H283" i="52"/>
  <c r="F48" i="41" s="1"/>
  <c r="G283" i="52"/>
  <c r="F283" i="52"/>
  <c r="E283" i="52"/>
  <c r="C48" i="41" s="1"/>
  <c r="I282" i="52"/>
  <c r="G47" i="41" s="1"/>
  <c r="H282" i="52"/>
  <c r="F47" i="41" s="1"/>
  <c r="G282" i="52"/>
  <c r="F282" i="52"/>
  <c r="E282" i="52"/>
  <c r="C47" i="41" s="1"/>
  <c r="I281" i="52"/>
  <c r="G46" i="41" s="1"/>
  <c r="H281" i="52"/>
  <c r="F46" i="41" s="1"/>
  <c r="G281" i="52"/>
  <c r="E46" i="41" s="1"/>
  <c r="F281" i="52"/>
  <c r="E281" i="52"/>
  <c r="C46" i="41" s="1"/>
  <c r="M279" i="52"/>
  <c r="L279" i="52"/>
  <c r="K279" i="52"/>
  <c r="J279" i="52"/>
  <c r="M278" i="52"/>
  <c r="L278" i="52"/>
  <c r="K278" i="52"/>
  <c r="J278" i="52"/>
  <c r="M277" i="52"/>
  <c r="L277" i="52"/>
  <c r="K277" i="52"/>
  <c r="J277" i="52"/>
  <c r="M276" i="52"/>
  <c r="L276" i="52"/>
  <c r="K276" i="52"/>
  <c r="J276" i="52"/>
  <c r="M275" i="52"/>
  <c r="L275" i="52"/>
  <c r="K275" i="52"/>
  <c r="J275" i="52"/>
  <c r="M274" i="52"/>
  <c r="L274" i="52"/>
  <c r="K274" i="52"/>
  <c r="J274" i="52"/>
  <c r="M273" i="52"/>
  <c r="L273" i="52"/>
  <c r="K273" i="52"/>
  <c r="J273" i="52"/>
  <c r="M272" i="52"/>
  <c r="L272" i="52"/>
  <c r="K272" i="52"/>
  <c r="J272" i="52"/>
  <c r="M271" i="52"/>
  <c r="L271" i="52"/>
  <c r="K271" i="52"/>
  <c r="J271" i="52"/>
  <c r="M270" i="52"/>
  <c r="L270" i="52"/>
  <c r="K270" i="52"/>
  <c r="J270" i="52"/>
  <c r="M269" i="52"/>
  <c r="L269" i="52"/>
  <c r="K269" i="52"/>
  <c r="J269" i="52"/>
  <c r="M268" i="52"/>
  <c r="L268" i="52"/>
  <c r="K268" i="52"/>
  <c r="J268" i="52"/>
  <c r="M267" i="52"/>
  <c r="L267" i="52"/>
  <c r="K267" i="52"/>
  <c r="J267" i="52"/>
  <c r="M266" i="52"/>
  <c r="L266" i="52"/>
  <c r="K266" i="52"/>
  <c r="J266" i="52"/>
  <c r="M265" i="52"/>
  <c r="L265" i="52"/>
  <c r="K265" i="52"/>
  <c r="J265" i="52"/>
  <c r="M264" i="52"/>
  <c r="L264" i="52"/>
  <c r="K264" i="52"/>
  <c r="J264" i="52"/>
  <c r="M263" i="52"/>
  <c r="L263" i="52"/>
  <c r="K263" i="52"/>
  <c r="J263" i="52"/>
  <c r="M262" i="52"/>
  <c r="L262" i="52"/>
  <c r="K262" i="52"/>
  <c r="J262" i="52"/>
  <c r="M261" i="52"/>
  <c r="L261" i="52"/>
  <c r="K261" i="52"/>
  <c r="J261" i="52"/>
  <c r="M260" i="52"/>
  <c r="L260" i="52"/>
  <c r="K260" i="52"/>
  <c r="J260" i="52"/>
  <c r="M259" i="52"/>
  <c r="L259" i="52"/>
  <c r="K259" i="52"/>
  <c r="J259" i="52"/>
  <c r="M258" i="52"/>
  <c r="L258" i="52"/>
  <c r="K258" i="52"/>
  <c r="J258" i="52"/>
  <c r="M257" i="52"/>
  <c r="L257" i="52"/>
  <c r="K257" i="52"/>
  <c r="J257" i="52"/>
  <c r="M256" i="52"/>
  <c r="L256" i="52"/>
  <c r="K256" i="52"/>
  <c r="J256" i="52"/>
  <c r="M255" i="52"/>
  <c r="L255" i="52"/>
  <c r="K255" i="52"/>
  <c r="J255" i="52"/>
  <c r="M254" i="52"/>
  <c r="L254" i="52"/>
  <c r="K254" i="52"/>
  <c r="J254" i="52"/>
  <c r="M253" i="52"/>
  <c r="L253" i="52"/>
  <c r="K253" i="52"/>
  <c r="J253" i="52"/>
  <c r="M252" i="52"/>
  <c r="L252" i="52"/>
  <c r="K252" i="52"/>
  <c r="J252" i="52"/>
  <c r="M251" i="52"/>
  <c r="L251" i="52"/>
  <c r="K251" i="52"/>
  <c r="J251" i="52"/>
  <c r="M250" i="52"/>
  <c r="L250" i="52"/>
  <c r="K250" i="52"/>
  <c r="J250" i="52"/>
  <c r="M249" i="52"/>
  <c r="L249" i="52"/>
  <c r="K249" i="52"/>
  <c r="J249" i="52"/>
  <c r="M248" i="52"/>
  <c r="L248" i="52"/>
  <c r="K248" i="52"/>
  <c r="J248" i="52"/>
  <c r="M247" i="52"/>
  <c r="L247" i="52"/>
  <c r="K247" i="52"/>
  <c r="J247" i="52"/>
  <c r="M246" i="52"/>
  <c r="L246" i="52"/>
  <c r="K246" i="52"/>
  <c r="J246" i="52"/>
  <c r="M245" i="52"/>
  <c r="L245" i="52"/>
  <c r="K245" i="52"/>
  <c r="J245" i="52"/>
  <c r="M244" i="52"/>
  <c r="L244" i="52"/>
  <c r="K244" i="52"/>
  <c r="J244" i="52"/>
  <c r="M243" i="52"/>
  <c r="L243" i="52"/>
  <c r="K243" i="52"/>
  <c r="J243" i="52"/>
  <c r="M242" i="52"/>
  <c r="L242" i="52"/>
  <c r="K242" i="52"/>
  <c r="J242" i="52"/>
  <c r="M241" i="52"/>
  <c r="L241" i="52"/>
  <c r="K241" i="52"/>
  <c r="J241" i="52"/>
  <c r="M240" i="52"/>
  <c r="L240" i="52"/>
  <c r="K240" i="52"/>
  <c r="J240" i="52"/>
  <c r="M239" i="52"/>
  <c r="L239" i="52"/>
  <c r="K239" i="52"/>
  <c r="J239" i="52"/>
  <c r="M238" i="52"/>
  <c r="L238" i="52"/>
  <c r="K238" i="52"/>
  <c r="J238" i="52"/>
  <c r="M237" i="52"/>
  <c r="L237" i="52"/>
  <c r="K237" i="52"/>
  <c r="J237" i="52"/>
  <c r="M236" i="52"/>
  <c r="L236" i="52"/>
  <c r="K236" i="52"/>
  <c r="J236" i="52"/>
  <c r="M235" i="52"/>
  <c r="L235" i="52"/>
  <c r="K235" i="52"/>
  <c r="J235" i="52"/>
  <c r="M234" i="52"/>
  <c r="L234" i="52"/>
  <c r="K234" i="52"/>
  <c r="J234" i="52"/>
  <c r="M233" i="52"/>
  <c r="L233" i="52"/>
  <c r="K233" i="52"/>
  <c r="J233" i="52"/>
  <c r="M232" i="52"/>
  <c r="L232" i="52"/>
  <c r="K232" i="52"/>
  <c r="J232" i="52"/>
  <c r="M231" i="52"/>
  <c r="L231" i="52"/>
  <c r="K231" i="52"/>
  <c r="J231" i="52"/>
  <c r="M230" i="52"/>
  <c r="L230" i="52"/>
  <c r="K230" i="52"/>
  <c r="J230" i="52"/>
  <c r="M229" i="52"/>
  <c r="L229" i="52"/>
  <c r="K229" i="52"/>
  <c r="J229" i="52"/>
  <c r="M228" i="52"/>
  <c r="L228" i="52"/>
  <c r="K228" i="52"/>
  <c r="J228" i="52"/>
  <c r="M227" i="52"/>
  <c r="L227" i="52"/>
  <c r="K227" i="52"/>
  <c r="J227" i="52"/>
  <c r="M226" i="52"/>
  <c r="L226" i="52"/>
  <c r="K226" i="52"/>
  <c r="J226" i="52"/>
  <c r="M225" i="52"/>
  <c r="L225" i="52"/>
  <c r="K225" i="52"/>
  <c r="J225" i="52"/>
  <c r="M224" i="52"/>
  <c r="L224" i="52"/>
  <c r="K224" i="52"/>
  <c r="J224" i="52"/>
  <c r="M223" i="52"/>
  <c r="L223" i="52"/>
  <c r="K223" i="52"/>
  <c r="J223" i="52"/>
  <c r="M222" i="52"/>
  <c r="L222" i="52"/>
  <c r="K222" i="52"/>
  <c r="J222" i="52"/>
  <c r="M221" i="52"/>
  <c r="L221" i="52"/>
  <c r="K221" i="52"/>
  <c r="J221" i="52"/>
  <c r="M220" i="52"/>
  <c r="L220" i="52"/>
  <c r="K220" i="52"/>
  <c r="J220" i="52"/>
  <c r="M219" i="52"/>
  <c r="L219" i="52"/>
  <c r="K219" i="52"/>
  <c r="J219" i="52"/>
  <c r="M218" i="52"/>
  <c r="L218" i="52"/>
  <c r="K218" i="52"/>
  <c r="J218" i="52"/>
  <c r="M217" i="52"/>
  <c r="L217" i="52"/>
  <c r="K217" i="52"/>
  <c r="J217" i="52"/>
  <c r="M216" i="52"/>
  <c r="L216" i="52"/>
  <c r="K216" i="52"/>
  <c r="J216" i="52"/>
  <c r="M215" i="52"/>
  <c r="L215" i="52"/>
  <c r="K215" i="52"/>
  <c r="J215" i="52"/>
  <c r="M214" i="52"/>
  <c r="L214" i="52"/>
  <c r="K214" i="52"/>
  <c r="J214" i="52"/>
  <c r="M213" i="52"/>
  <c r="L213" i="52"/>
  <c r="K213" i="52"/>
  <c r="J213" i="52"/>
  <c r="M212" i="52"/>
  <c r="L212" i="52"/>
  <c r="K212" i="52"/>
  <c r="J212" i="52"/>
  <c r="M211" i="52"/>
  <c r="L211" i="52"/>
  <c r="K211" i="52"/>
  <c r="J211" i="52"/>
  <c r="M210" i="52"/>
  <c r="L210" i="52"/>
  <c r="K210" i="52"/>
  <c r="J210" i="52"/>
  <c r="M209" i="52"/>
  <c r="L209" i="52"/>
  <c r="K209" i="52"/>
  <c r="J209" i="52"/>
  <c r="M208" i="52"/>
  <c r="L208" i="52"/>
  <c r="K208" i="52"/>
  <c r="J208" i="52"/>
  <c r="M207" i="52"/>
  <c r="L207" i="52"/>
  <c r="K207" i="52"/>
  <c r="J207" i="52"/>
  <c r="M206" i="52"/>
  <c r="L206" i="52"/>
  <c r="K206" i="52"/>
  <c r="J206" i="52"/>
  <c r="M205" i="52"/>
  <c r="L205" i="52"/>
  <c r="K205" i="52"/>
  <c r="J205" i="52"/>
  <c r="M204" i="52"/>
  <c r="L204" i="52"/>
  <c r="K204" i="52"/>
  <c r="J204" i="52"/>
  <c r="M203" i="52"/>
  <c r="L203" i="52"/>
  <c r="K203" i="52"/>
  <c r="J203" i="52"/>
  <c r="M202" i="52"/>
  <c r="L202" i="52"/>
  <c r="K202" i="52"/>
  <c r="J202" i="52"/>
  <c r="M201" i="52"/>
  <c r="L201" i="52"/>
  <c r="K201" i="52"/>
  <c r="J201" i="52"/>
  <c r="M200" i="52"/>
  <c r="L200" i="52"/>
  <c r="K200" i="52"/>
  <c r="J200" i="52"/>
  <c r="M199" i="52"/>
  <c r="L199" i="52"/>
  <c r="K199" i="52"/>
  <c r="J199" i="52"/>
  <c r="M198" i="52"/>
  <c r="L198" i="52"/>
  <c r="K198" i="52"/>
  <c r="J198" i="52"/>
  <c r="M197" i="52"/>
  <c r="L197" i="52"/>
  <c r="K197" i="52"/>
  <c r="J197" i="52"/>
  <c r="M196" i="52"/>
  <c r="L196" i="52"/>
  <c r="K196" i="52"/>
  <c r="J196" i="52"/>
  <c r="M195" i="52"/>
  <c r="L195" i="52"/>
  <c r="K195" i="52"/>
  <c r="J195" i="52"/>
  <c r="M194" i="52"/>
  <c r="L194" i="52"/>
  <c r="K194" i="52"/>
  <c r="J194" i="52"/>
  <c r="M193" i="52"/>
  <c r="L193" i="52"/>
  <c r="K193" i="52"/>
  <c r="J193" i="52"/>
  <c r="M192" i="52"/>
  <c r="L192" i="52"/>
  <c r="K192" i="52"/>
  <c r="J192" i="52"/>
  <c r="M191" i="52"/>
  <c r="L191" i="52"/>
  <c r="K191" i="52"/>
  <c r="J191" i="52"/>
  <c r="M190" i="52"/>
  <c r="L190" i="52"/>
  <c r="K190" i="52"/>
  <c r="J190" i="52"/>
  <c r="M189" i="52"/>
  <c r="L189" i="52"/>
  <c r="K189" i="52"/>
  <c r="J189" i="52"/>
  <c r="M188" i="52"/>
  <c r="L188" i="52"/>
  <c r="K188" i="52"/>
  <c r="J188" i="52"/>
  <c r="M187" i="52"/>
  <c r="L187" i="52"/>
  <c r="K187" i="52"/>
  <c r="J187" i="52"/>
  <c r="M186" i="52"/>
  <c r="L186" i="52"/>
  <c r="K186" i="52"/>
  <c r="J186" i="52"/>
  <c r="M185" i="52"/>
  <c r="L185" i="52"/>
  <c r="K185" i="52"/>
  <c r="J185" i="52"/>
  <c r="M184" i="52"/>
  <c r="L184" i="52"/>
  <c r="K184" i="52"/>
  <c r="J184" i="52"/>
  <c r="M183" i="52"/>
  <c r="L183" i="52"/>
  <c r="K183" i="52"/>
  <c r="J183" i="52"/>
  <c r="M182" i="52"/>
  <c r="L182" i="52"/>
  <c r="K182" i="52"/>
  <c r="J182" i="52"/>
  <c r="M181" i="52"/>
  <c r="L181" i="52"/>
  <c r="K181" i="52"/>
  <c r="J181" i="52"/>
  <c r="M180" i="52"/>
  <c r="L180" i="52"/>
  <c r="K180" i="52"/>
  <c r="J180" i="52"/>
  <c r="M179" i="52"/>
  <c r="L179" i="52"/>
  <c r="K179" i="52"/>
  <c r="J179" i="52"/>
  <c r="M178" i="52"/>
  <c r="L178" i="52"/>
  <c r="K178" i="52"/>
  <c r="J178" i="52"/>
  <c r="M177" i="52"/>
  <c r="L177" i="52"/>
  <c r="K177" i="52"/>
  <c r="J177" i="52"/>
  <c r="M176" i="52"/>
  <c r="L176" i="52"/>
  <c r="K176" i="52"/>
  <c r="J176" i="52"/>
  <c r="M175" i="52"/>
  <c r="L175" i="52"/>
  <c r="K175" i="52"/>
  <c r="J175" i="52"/>
  <c r="M174" i="52"/>
  <c r="L174" i="52"/>
  <c r="K174" i="52"/>
  <c r="J174" i="52"/>
  <c r="M173" i="52"/>
  <c r="L173" i="52"/>
  <c r="K173" i="52"/>
  <c r="J173" i="52"/>
  <c r="M172" i="52"/>
  <c r="L172" i="52"/>
  <c r="K172" i="52"/>
  <c r="J172" i="52"/>
  <c r="M171" i="52"/>
  <c r="L171" i="52"/>
  <c r="K171" i="52"/>
  <c r="J171" i="52"/>
  <c r="M170" i="52"/>
  <c r="L170" i="52"/>
  <c r="K170" i="52"/>
  <c r="J170" i="52"/>
  <c r="M169" i="52"/>
  <c r="L169" i="52"/>
  <c r="K169" i="52"/>
  <c r="J169" i="52"/>
  <c r="M168" i="52"/>
  <c r="L168" i="52"/>
  <c r="K168" i="52"/>
  <c r="J168" i="52"/>
  <c r="M167" i="52"/>
  <c r="L167" i="52"/>
  <c r="K167" i="52"/>
  <c r="J167" i="52"/>
  <c r="M166" i="52"/>
  <c r="L166" i="52"/>
  <c r="K166" i="52"/>
  <c r="J166" i="52"/>
  <c r="M165" i="52"/>
  <c r="L165" i="52"/>
  <c r="K165" i="52"/>
  <c r="J165" i="52"/>
  <c r="M164" i="52"/>
  <c r="L164" i="52"/>
  <c r="K164" i="52"/>
  <c r="J164" i="52"/>
  <c r="M163" i="52"/>
  <c r="L163" i="52"/>
  <c r="K163" i="52"/>
  <c r="J163" i="52"/>
  <c r="M162" i="52"/>
  <c r="L162" i="52"/>
  <c r="K162" i="52"/>
  <c r="J162" i="52"/>
  <c r="M161" i="52"/>
  <c r="L161" i="52"/>
  <c r="K161" i="52"/>
  <c r="J161" i="52"/>
  <c r="M160" i="52"/>
  <c r="L160" i="52"/>
  <c r="K160" i="52"/>
  <c r="J160" i="52"/>
  <c r="M159" i="52"/>
  <c r="L159" i="52"/>
  <c r="K159" i="52"/>
  <c r="J159" i="52"/>
  <c r="M158" i="52"/>
  <c r="L158" i="52"/>
  <c r="K158" i="52"/>
  <c r="J158" i="52"/>
  <c r="M157" i="52"/>
  <c r="L157" i="52"/>
  <c r="K157" i="52"/>
  <c r="J157" i="52"/>
  <c r="M156" i="52"/>
  <c r="L156" i="52"/>
  <c r="K156" i="52"/>
  <c r="J156" i="52"/>
  <c r="M155" i="52"/>
  <c r="L155" i="52"/>
  <c r="K155" i="52"/>
  <c r="J155" i="52"/>
  <c r="M154" i="52"/>
  <c r="L154" i="52"/>
  <c r="K154" i="52"/>
  <c r="J154" i="52"/>
  <c r="M153" i="52"/>
  <c r="L153" i="52"/>
  <c r="K153" i="52"/>
  <c r="J153" i="52"/>
  <c r="M152" i="52"/>
  <c r="L152" i="52"/>
  <c r="K152" i="52"/>
  <c r="J152" i="52"/>
  <c r="M151" i="52"/>
  <c r="L151" i="52"/>
  <c r="K151" i="52"/>
  <c r="J151" i="52"/>
  <c r="M150" i="52"/>
  <c r="L150" i="52"/>
  <c r="K150" i="52"/>
  <c r="J150" i="52"/>
  <c r="M149" i="52"/>
  <c r="L149" i="52"/>
  <c r="K149" i="52"/>
  <c r="J149" i="52"/>
  <c r="M148" i="52"/>
  <c r="L148" i="52"/>
  <c r="K148" i="52"/>
  <c r="J148" i="52"/>
  <c r="M147" i="52"/>
  <c r="L147" i="52"/>
  <c r="K147" i="52"/>
  <c r="J147" i="52"/>
  <c r="M146" i="52"/>
  <c r="L146" i="52"/>
  <c r="K146" i="52"/>
  <c r="J146" i="52"/>
  <c r="M145" i="52"/>
  <c r="L145" i="52"/>
  <c r="K145" i="52"/>
  <c r="J145" i="52"/>
  <c r="M144" i="52"/>
  <c r="L144" i="52"/>
  <c r="K144" i="52"/>
  <c r="J144" i="52"/>
  <c r="M143" i="52"/>
  <c r="L143" i="52"/>
  <c r="K143" i="52"/>
  <c r="J143" i="52"/>
  <c r="M142" i="52"/>
  <c r="L142" i="52"/>
  <c r="K142" i="52"/>
  <c r="J142" i="52"/>
  <c r="M141" i="52"/>
  <c r="L141" i="52"/>
  <c r="K141" i="52"/>
  <c r="J141" i="52"/>
  <c r="M140" i="52"/>
  <c r="L140" i="52"/>
  <c r="K140" i="52"/>
  <c r="J140" i="52"/>
  <c r="M139" i="52"/>
  <c r="L139" i="52"/>
  <c r="K139" i="52"/>
  <c r="J139" i="52"/>
  <c r="M138" i="52"/>
  <c r="L138" i="52"/>
  <c r="K138" i="52"/>
  <c r="J138" i="52"/>
  <c r="M137" i="52"/>
  <c r="L137" i="52"/>
  <c r="K137" i="52"/>
  <c r="J137" i="52"/>
  <c r="M136" i="52"/>
  <c r="L136" i="52"/>
  <c r="K136" i="52"/>
  <c r="J136" i="52"/>
  <c r="M135" i="52"/>
  <c r="L135" i="52"/>
  <c r="K135" i="52"/>
  <c r="J135" i="52"/>
  <c r="M134" i="52"/>
  <c r="L134" i="52"/>
  <c r="K134" i="52"/>
  <c r="J134" i="52"/>
  <c r="M133" i="52"/>
  <c r="L133" i="52"/>
  <c r="K133" i="52"/>
  <c r="J133" i="52"/>
  <c r="M132" i="52"/>
  <c r="L132" i="52"/>
  <c r="K132" i="52"/>
  <c r="J132" i="52"/>
  <c r="M131" i="52"/>
  <c r="L131" i="52"/>
  <c r="K131" i="52"/>
  <c r="J131" i="52"/>
  <c r="M130" i="52"/>
  <c r="L130" i="52"/>
  <c r="K130" i="52"/>
  <c r="J130" i="52"/>
  <c r="M129" i="52"/>
  <c r="L129" i="52"/>
  <c r="K129" i="52"/>
  <c r="J129" i="52"/>
  <c r="M128" i="52"/>
  <c r="L128" i="52"/>
  <c r="K128" i="52"/>
  <c r="J128" i="52"/>
  <c r="M127" i="52"/>
  <c r="L127" i="52"/>
  <c r="K127" i="52"/>
  <c r="J127" i="52"/>
  <c r="M126" i="52"/>
  <c r="L126" i="52"/>
  <c r="K126" i="52"/>
  <c r="J126" i="52"/>
  <c r="M125" i="52"/>
  <c r="L125" i="52"/>
  <c r="K125" i="52"/>
  <c r="J125" i="52"/>
  <c r="M124" i="52"/>
  <c r="L124" i="52"/>
  <c r="K124" i="52"/>
  <c r="J124" i="52"/>
  <c r="M123" i="52"/>
  <c r="L123" i="52"/>
  <c r="K123" i="52"/>
  <c r="J123" i="52"/>
  <c r="M122" i="52"/>
  <c r="L122" i="52"/>
  <c r="K122" i="52"/>
  <c r="J122" i="52"/>
  <c r="M121" i="52"/>
  <c r="L121" i="52"/>
  <c r="K121" i="52"/>
  <c r="J121" i="52"/>
  <c r="M120" i="52"/>
  <c r="L120" i="52"/>
  <c r="K120" i="52"/>
  <c r="J120" i="52"/>
  <c r="M119" i="52"/>
  <c r="L119" i="52"/>
  <c r="K119" i="52"/>
  <c r="J119" i="52"/>
  <c r="M118" i="52"/>
  <c r="L118" i="52"/>
  <c r="K118" i="52"/>
  <c r="J118" i="52"/>
  <c r="M117" i="52"/>
  <c r="L117" i="52"/>
  <c r="K117" i="52"/>
  <c r="J117" i="52"/>
  <c r="M116" i="52"/>
  <c r="L116" i="52"/>
  <c r="K116" i="52"/>
  <c r="J116" i="52"/>
  <c r="M115" i="52"/>
  <c r="L115" i="52"/>
  <c r="K115" i="52"/>
  <c r="J115" i="52"/>
  <c r="M114" i="52"/>
  <c r="L114" i="52"/>
  <c r="K114" i="52"/>
  <c r="J114" i="52"/>
  <c r="M113" i="52"/>
  <c r="L113" i="52"/>
  <c r="K113" i="52"/>
  <c r="J113" i="52"/>
  <c r="M112" i="52"/>
  <c r="L112" i="52"/>
  <c r="K112" i="52"/>
  <c r="J112" i="52"/>
  <c r="M111" i="52"/>
  <c r="L111" i="52"/>
  <c r="K111" i="52"/>
  <c r="J111" i="52"/>
  <c r="M110" i="52"/>
  <c r="L110" i="52"/>
  <c r="K110" i="52"/>
  <c r="J110" i="52"/>
  <c r="M109" i="52"/>
  <c r="L109" i="52"/>
  <c r="K109" i="52"/>
  <c r="J109" i="52"/>
  <c r="M108" i="52"/>
  <c r="L108" i="52"/>
  <c r="K108" i="52"/>
  <c r="J108" i="52"/>
  <c r="M107" i="52"/>
  <c r="L107" i="52"/>
  <c r="K107" i="52"/>
  <c r="J107" i="52"/>
  <c r="M106" i="52"/>
  <c r="L106" i="52"/>
  <c r="K106" i="52"/>
  <c r="J106" i="52"/>
  <c r="M105" i="52"/>
  <c r="L105" i="52"/>
  <c r="K105" i="52"/>
  <c r="J105" i="52"/>
  <c r="M104" i="52"/>
  <c r="L104" i="52"/>
  <c r="K104" i="52"/>
  <c r="J104" i="52"/>
  <c r="M103" i="52"/>
  <c r="L103" i="52"/>
  <c r="K103" i="52"/>
  <c r="J103" i="52"/>
  <c r="M102" i="52"/>
  <c r="L102" i="52"/>
  <c r="K102" i="52"/>
  <c r="J102" i="52"/>
  <c r="M101" i="52"/>
  <c r="L101" i="52"/>
  <c r="K101" i="52"/>
  <c r="J101" i="52"/>
  <c r="M100" i="52"/>
  <c r="L100" i="52"/>
  <c r="K100" i="52"/>
  <c r="J100" i="52"/>
  <c r="M99" i="52"/>
  <c r="L99" i="52"/>
  <c r="K99" i="52"/>
  <c r="J99" i="52"/>
  <c r="M98" i="52"/>
  <c r="L98" i="52"/>
  <c r="K98" i="52"/>
  <c r="J98" i="52"/>
  <c r="M97" i="52"/>
  <c r="L97" i="52"/>
  <c r="K97" i="52"/>
  <c r="J97" i="52"/>
  <c r="M96" i="52"/>
  <c r="L96" i="52"/>
  <c r="K96" i="52"/>
  <c r="J96" i="52"/>
  <c r="M95" i="52"/>
  <c r="L95" i="52"/>
  <c r="K95" i="52"/>
  <c r="J95" i="52"/>
  <c r="M94" i="52"/>
  <c r="L94" i="52"/>
  <c r="K94" i="52"/>
  <c r="J94" i="52"/>
  <c r="M93" i="52"/>
  <c r="L93" i="52"/>
  <c r="K93" i="52"/>
  <c r="J93" i="52"/>
  <c r="M92" i="52"/>
  <c r="L92" i="52"/>
  <c r="K92" i="52"/>
  <c r="J92" i="52"/>
  <c r="M91" i="52"/>
  <c r="L91" i="52"/>
  <c r="K91" i="52"/>
  <c r="J91" i="52"/>
  <c r="M90" i="52"/>
  <c r="L90" i="52"/>
  <c r="K90" i="52"/>
  <c r="J90" i="52"/>
  <c r="M89" i="52"/>
  <c r="L89" i="52"/>
  <c r="K89" i="52"/>
  <c r="J89" i="52"/>
  <c r="M88" i="52"/>
  <c r="L88" i="52"/>
  <c r="K88" i="52"/>
  <c r="J88" i="52"/>
  <c r="M87" i="52"/>
  <c r="L87" i="52"/>
  <c r="K87" i="52"/>
  <c r="J87" i="52"/>
  <c r="M86" i="52"/>
  <c r="L86" i="52"/>
  <c r="K86" i="52"/>
  <c r="J86" i="52"/>
  <c r="M85" i="52"/>
  <c r="L85" i="52"/>
  <c r="K85" i="52"/>
  <c r="J85" i="52"/>
  <c r="M84" i="52"/>
  <c r="L84" i="52"/>
  <c r="K84" i="52"/>
  <c r="J84" i="52"/>
  <c r="M83" i="52"/>
  <c r="L83" i="52"/>
  <c r="K83" i="52"/>
  <c r="J83" i="52"/>
  <c r="M82" i="52"/>
  <c r="L82" i="52"/>
  <c r="K82" i="52"/>
  <c r="J82" i="52"/>
  <c r="M81" i="52"/>
  <c r="L81" i="52"/>
  <c r="K81" i="52"/>
  <c r="J81" i="52"/>
  <c r="M80" i="52"/>
  <c r="L80" i="52"/>
  <c r="K80" i="52"/>
  <c r="J80" i="52"/>
  <c r="M79" i="52"/>
  <c r="L79" i="52"/>
  <c r="K79" i="52"/>
  <c r="J79" i="52"/>
  <c r="M78" i="52"/>
  <c r="L78" i="52"/>
  <c r="K78" i="52"/>
  <c r="J78" i="52"/>
  <c r="M77" i="52"/>
  <c r="L77" i="52"/>
  <c r="K77" i="52"/>
  <c r="J77" i="52"/>
  <c r="M76" i="52"/>
  <c r="L76" i="52"/>
  <c r="K76" i="52"/>
  <c r="J76" i="52"/>
  <c r="M75" i="52"/>
  <c r="L75" i="52"/>
  <c r="K75" i="52"/>
  <c r="J75" i="52"/>
  <c r="M74" i="52"/>
  <c r="L74" i="52"/>
  <c r="K74" i="52"/>
  <c r="J74" i="52"/>
  <c r="M73" i="52"/>
  <c r="L73" i="52"/>
  <c r="K73" i="52"/>
  <c r="J73" i="52"/>
  <c r="M72" i="52"/>
  <c r="L72" i="52"/>
  <c r="K72" i="52"/>
  <c r="J72" i="52"/>
  <c r="M71" i="52"/>
  <c r="L71" i="52"/>
  <c r="K71" i="52"/>
  <c r="J71" i="52"/>
  <c r="M70" i="52"/>
  <c r="L70" i="52"/>
  <c r="K70" i="52"/>
  <c r="J70" i="52"/>
  <c r="M69" i="52"/>
  <c r="L69" i="52"/>
  <c r="K69" i="52"/>
  <c r="J69" i="52"/>
  <c r="M68" i="52"/>
  <c r="L68" i="52"/>
  <c r="K68" i="52"/>
  <c r="J68" i="52"/>
  <c r="M67" i="52"/>
  <c r="L67" i="52"/>
  <c r="K67" i="52"/>
  <c r="J67" i="52"/>
  <c r="M66" i="52"/>
  <c r="L66" i="52"/>
  <c r="K66" i="52"/>
  <c r="J66" i="52"/>
  <c r="M65" i="52"/>
  <c r="L65" i="52"/>
  <c r="K65" i="52"/>
  <c r="J65" i="52"/>
  <c r="M64" i="52"/>
  <c r="L64" i="52"/>
  <c r="K64" i="52"/>
  <c r="J64" i="52"/>
  <c r="M63" i="52"/>
  <c r="L63" i="52"/>
  <c r="K63" i="52"/>
  <c r="J63" i="52"/>
  <c r="M62" i="52"/>
  <c r="L62" i="52"/>
  <c r="K62" i="52"/>
  <c r="J62" i="52"/>
  <c r="M61" i="52"/>
  <c r="L61" i="52"/>
  <c r="K61" i="52"/>
  <c r="J61" i="52"/>
  <c r="M60" i="52"/>
  <c r="L60" i="52"/>
  <c r="K60" i="52"/>
  <c r="J60" i="52"/>
  <c r="M59" i="52"/>
  <c r="L59" i="52"/>
  <c r="K59" i="52"/>
  <c r="J59" i="52"/>
  <c r="M58" i="52"/>
  <c r="L58" i="52"/>
  <c r="K58" i="52"/>
  <c r="J58" i="52"/>
  <c r="M57" i="52"/>
  <c r="L57" i="52"/>
  <c r="K57" i="52"/>
  <c r="J57" i="52"/>
  <c r="M56" i="52"/>
  <c r="L56" i="52"/>
  <c r="K56" i="52"/>
  <c r="J56" i="52"/>
  <c r="M55" i="52"/>
  <c r="L55" i="52"/>
  <c r="K55" i="52"/>
  <c r="J55" i="52"/>
  <c r="M54" i="52"/>
  <c r="L54" i="52"/>
  <c r="K54" i="52"/>
  <c r="J54" i="52"/>
  <c r="M53" i="52"/>
  <c r="L53" i="52"/>
  <c r="K53" i="52"/>
  <c r="J53" i="52"/>
  <c r="M52" i="52"/>
  <c r="L52" i="52"/>
  <c r="K52" i="52"/>
  <c r="J52" i="52"/>
  <c r="M51" i="52"/>
  <c r="L51" i="52"/>
  <c r="K51" i="52"/>
  <c r="J51" i="52"/>
  <c r="M50" i="52"/>
  <c r="L50" i="52"/>
  <c r="K50" i="52"/>
  <c r="J50" i="52"/>
  <c r="M49" i="52"/>
  <c r="L49" i="52"/>
  <c r="K49" i="52"/>
  <c r="J49" i="52"/>
  <c r="M48" i="52"/>
  <c r="L48" i="52"/>
  <c r="K48" i="52"/>
  <c r="J48" i="52"/>
  <c r="M47" i="52"/>
  <c r="L47" i="52"/>
  <c r="K47" i="52"/>
  <c r="J47" i="52"/>
  <c r="M46" i="52"/>
  <c r="L46" i="52"/>
  <c r="K46" i="52"/>
  <c r="J46" i="52"/>
  <c r="M45" i="52"/>
  <c r="L45" i="52"/>
  <c r="K45" i="52"/>
  <c r="J45" i="52"/>
  <c r="M44" i="52"/>
  <c r="L44" i="52"/>
  <c r="K44" i="52"/>
  <c r="J44" i="52"/>
  <c r="M43" i="52"/>
  <c r="L43" i="52"/>
  <c r="K43" i="52"/>
  <c r="J43" i="52"/>
  <c r="M42" i="52"/>
  <c r="L42" i="52"/>
  <c r="K42" i="52"/>
  <c r="J42" i="52"/>
  <c r="M41" i="52"/>
  <c r="L41" i="52"/>
  <c r="K41" i="52"/>
  <c r="J41" i="52"/>
  <c r="M40" i="52"/>
  <c r="L40" i="52"/>
  <c r="K40" i="52"/>
  <c r="J40" i="52"/>
  <c r="M39" i="52"/>
  <c r="L39" i="52"/>
  <c r="K39" i="52"/>
  <c r="J39" i="52"/>
  <c r="M38" i="52"/>
  <c r="L38" i="52"/>
  <c r="K38" i="52"/>
  <c r="J38" i="52"/>
  <c r="M37" i="52"/>
  <c r="L37" i="52"/>
  <c r="K37" i="52"/>
  <c r="J37" i="52"/>
  <c r="M36" i="52"/>
  <c r="L36" i="52"/>
  <c r="K36" i="52"/>
  <c r="J36" i="52"/>
  <c r="M35" i="52"/>
  <c r="L35" i="52"/>
  <c r="K35" i="52"/>
  <c r="J35" i="52"/>
  <c r="M34" i="52"/>
  <c r="L34" i="52"/>
  <c r="K34" i="52"/>
  <c r="J34" i="52"/>
  <c r="M33" i="52"/>
  <c r="L33" i="52"/>
  <c r="K33" i="52"/>
  <c r="J33" i="52"/>
  <c r="M32" i="52"/>
  <c r="L32" i="52"/>
  <c r="K32" i="52"/>
  <c r="J32" i="52"/>
  <c r="M31" i="52"/>
  <c r="L31" i="52"/>
  <c r="K31" i="52"/>
  <c r="J31" i="52"/>
  <c r="M30" i="52"/>
  <c r="L30" i="52"/>
  <c r="K30" i="52"/>
  <c r="J30" i="52"/>
  <c r="M29" i="52"/>
  <c r="L29" i="52"/>
  <c r="K29" i="52"/>
  <c r="J29" i="52"/>
  <c r="M28" i="52"/>
  <c r="L28" i="52"/>
  <c r="K28" i="52"/>
  <c r="J28" i="52"/>
  <c r="M27" i="52"/>
  <c r="L27" i="52"/>
  <c r="K27" i="52"/>
  <c r="J27" i="52"/>
  <c r="M26" i="52"/>
  <c r="L26" i="52"/>
  <c r="K26" i="52"/>
  <c r="J26" i="52"/>
  <c r="M25" i="52"/>
  <c r="L25" i="52"/>
  <c r="K25" i="52"/>
  <c r="J25" i="52"/>
  <c r="M24" i="52"/>
  <c r="L24" i="52"/>
  <c r="K24" i="52"/>
  <c r="J24" i="52"/>
  <c r="M23" i="52"/>
  <c r="L23" i="52"/>
  <c r="K23" i="52"/>
  <c r="J23" i="52"/>
  <c r="M22" i="52"/>
  <c r="L22" i="52"/>
  <c r="K22" i="52"/>
  <c r="J22" i="52"/>
  <c r="M21" i="52"/>
  <c r="L21" i="52"/>
  <c r="K21" i="52"/>
  <c r="J21" i="52"/>
  <c r="M20" i="52"/>
  <c r="L20" i="52"/>
  <c r="K20" i="52"/>
  <c r="J20" i="52"/>
  <c r="M19" i="52"/>
  <c r="L19" i="52"/>
  <c r="K19" i="52"/>
  <c r="J19" i="52"/>
  <c r="M18" i="52"/>
  <c r="L18" i="52"/>
  <c r="K18" i="52"/>
  <c r="J18" i="52"/>
  <c r="M17" i="52"/>
  <c r="L17" i="52"/>
  <c r="K17" i="52"/>
  <c r="J17" i="52"/>
  <c r="M16" i="52"/>
  <c r="L16" i="52"/>
  <c r="K16" i="52"/>
  <c r="J16" i="52"/>
  <c r="A6" i="52"/>
  <c r="J287" i="52" l="1"/>
  <c r="H52" i="41" s="1"/>
  <c r="K287" i="52"/>
  <c r="I52" i="41" s="1"/>
  <c r="J286" i="52"/>
  <c r="H51" i="41" s="1"/>
  <c r="D51" i="41"/>
  <c r="K286" i="52"/>
  <c r="I51" i="41" s="1"/>
  <c r="L286" i="52"/>
  <c r="J51" i="41" s="1"/>
  <c r="K285" i="52"/>
  <c r="I50" i="41" s="1"/>
  <c r="D50" i="41"/>
  <c r="L285" i="52"/>
  <c r="J50" i="41" s="1"/>
  <c r="M284" i="52"/>
  <c r="K49" i="41" s="1"/>
  <c r="D49" i="41"/>
  <c r="M288" i="52"/>
  <c r="K53" i="41" s="1"/>
  <c r="M285" i="52"/>
  <c r="K50" i="41" s="1"/>
  <c r="G50" i="41"/>
  <c r="J283" i="52"/>
  <c r="H48" i="41" s="1"/>
  <c r="D48" i="41"/>
  <c r="K283" i="52"/>
  <c r="I48" i="41" s="1"/>
  <c r="E48" i="41"/>
  <c r="K282" i="52"/>
  <c r="I47" i="41" s="1"/>
  <c r="E47" i="41"/>
  <c r="J282" i="52"/>
  <c r="H47" i="41" s="1"/>
  <c r="D47" i="41"/>
  <c r="L282" i="52"/>
  <c r="J47" i="41" s="1"/>
  <c r="K281" i="52"/>
  <c r="I46" i="41" s="1"/>
  <c r="D46" i="41"/>
  <c r="L281" i="52"/>
  <c r="J46" i="41" s="1"/>
  <c r="M281" i="52"/>
  <c r="K46" i="41" s="1"/>
  <c r="J284" i="52"/>
  <c r="H49" i="41" s="1"/>
  <c r="J288" i="52"/>
  <c r="H53" i="41" s="1"/>
  <c r="J281" i="52"/>
  <c r="H46" i="41" s="1"/>
  <c r="M282" i="52"/>
  <c r="K47" i="41" s="1"/>
  <c r="L283" i="52"/>
  <c r="J48" i="41" s="1"/>
  <c r="K284" i="52"/>
  <c r="I49" i="41" s="1"/>
  <c r="J285" i="52"/>
  <c r="H50" i="41" s="1"/>
  <c r="M286" i="52"/>
  <c r="K51" i="41" s="1"/>
  <c r="L287" i="52"/>
  <c r="J52" i="41" s="1"/>
  <c r="K288" i="52"/>
  <c r="I53" i="41" s="1"/>
  <c r="M283" i="52"/>
  <c r="K48" i="41" s="1"/>
  <c r="L284" i="52"/>
  <c r="J49" i="41" s="1"/>
  <c r="M287" i="52"/>
  <c r="K52" i="41" s="1"/>
  <c r="L288" i="52"/>
  <c r="J53" i="41" s="1"/>
  <c r="D27" i="20" l="1"/>
  <c r="D28" i="20"/>
  <c r="D26" i="20"/>
  <c r="D16" i="20"/>
  <c r="F161" i="41" s="1"/>
  <c r="D15" i="20"/>
  <c r="F160" i="41" s="1"/>
  <c r="D17" i="20"/>
  <c r="F162" i="41" s="1"/>
  <c r="D18" i="20"/>
  <c r="F163" i="41" s="1"/>
  <c r="A8" i="46" l="1"/>
  <c r="A8" i="51"/>
  <c r="A7" i="12"/>
  <c r="A7" i="18"/>
  <c r="A7" i="8"/>
  <c r="A7" i="10"/>
  <c r="A7" i="20"/>
  <c r="A6" i="48"/>
  <c r="A6" i="43"/>
  <c r="A6" i="42"/>
  <c r="A7" i="44" l="1"/>
  <c r="A7" i="41"/>
  <c r="D37" i="51" l="1"/>
  <c r="C37" i="51"/>
  <c r="B37" i="51"/>
  <c r="E36" i="51"/>
  <c r="E35" i="51"/>
  <c r="E37" i="51" l="1"/>
  <c r="C350" i="41"/>
  <c r="F351" i="41"/>
  <c r="F352" i="41"/>
  <c r="F350" i="41"/>
  <c r="E351" i="41"/>
  <c r="E352" i="41"/>
  <c r="E350" i="41"/>
  <c r="C351" i="41"/>
  <c r="D351" i="41"/>
  <c r="C352" i="41"/>
  <c r="D352" i="41"/>
  <c r="D350" i="41"/>
  <c r="B351" i="41"/>
  <c r="B352" i="41"/>
  <c r="B350" i="41"/>
  <c r="B346" i="41"/>
  <c r="B344" i="41"/>
  <c r="B342" i="41"/>
  <c r="D314" i="41"/>
  <c r="C314" i="41"/>
  <c r="B314" i="41"/>
  <c r="D313" i="41"/>
  <c r="C313" i="41"/>
  <c r="B313" i="41"/>
  <c r="D104" i="41"/>
  <c r="G841" i="48"/>
  <c r="E104" i="41" s="1"/>
  <c r="H841" i="48"/>
  <c r="F104" i="41" s="1"/>
  <c r="I841" i="48"/>
  <c r="G104" i="41" s="1"/>
  <c r="G842" i="48"/>
  <c r="E105" i="41" s="1"/>
  <c r="H842" i="48"/>
  <c r="F105" i="41" s="1"/>
  <c r="I842" i="48"/>
  <c r="G105" i="41" s="1"/>
  <c r="G843" i="48"/>
  <c r="E106" i="41" s="1"/>
  <c r="H843" i="48"/>
  <c r="F106" i="41" s="1"/>
  <c r="I843" i="48"/>
  <c r="G106" i="41" s="1"/>
  <c r="G844" i="48"/>
  <c r="E107" i="41" s="1"/>
  <c r="H844" i="48"/>
  <c r="F107" i="41" s="1"/>
  <c r="I844" i="48"/>
  <c r="G107" i="41" s="1"/>
  <c r="G845" i="48"/>
  <c r="E108" i="41" s="1"/>
  <c r="H845" i="48"/>
  <c r="F108" i="41" s="1"/>
  <c r="I845" i="48"/>
  <c r="G108" i="41" s="1"/>
  <c r="G846" i="48"/>
  <c r="E109" i="41" s="1"/>
  <c r="H846" i="48"/>
  <c r="F109" i="41" s="1"/>
  <c r="I846" i="48"/>
  <c r="G109" i="41" s="1"/>
  <c r="G847" i="48"/>
  <c r="E110" i="41" s="1"/>
  <c r="H847" i="48"/>
  <c r="F110" i="41" s="1"/>
  <c r="I847" i="48"/>
  <c r="G110" i="41" s="1"/>
  <c r="G848" i="48"/>
  <c r="E111" i="41" s="1"/>
  <c r="H848" i="48"/>
  <c r="F111" i="41" s="1"/>
  <c r="I848" i="48"/>
  <c r="G111" i="41" s="1"/>
  <c r="D112" i="41"/>
  <c r="G849" i="48"/>
  <c r="E112" i="41" s="1"/>
  <c r="H849" i="48"/>
  <c r="F112" i="41" s="1"/>
  <c r="I849" i="48"/>
  <c r="G112" i="41" s="1"/>
  <c r="D113" i="41"/>
  <c r="G850" i="48"/>
  <c r="E113" i="41" s="1"/>
  <c r="H850" i="48"/>
  <c r="F113" i="41" s="1"/>
  <c r="I850" i="48"/>
  <c r="G113" i="41" s="1"/>
  <c r="G851" i="48"/>
  <c r="E114" i="41" s="1"/>
  <c r="H851" i="48"/>
  <c r="F114" i="41" s="1"/>
  <c r="I851" i="48"/>
  <c r="G114" i="41" s="1"/>
  <c r="G852" i="48"/>
  <c r="E115" i="41" s="1"/>
  <c r="H852" i="48"/>
  <c r="F115" i="41" s="1"/>
  <c r="I852" i="48"/>
  <c r="G115" i="41" s="1"/>
  <c r="D116" i="41"/>
  <c r="G853" i="48"/>
  <c r="E116" i="41" s="1"/>
  <c r="H853" i="48"/>
  <c r="F116" i="41" s="1"/>
  <c r="I853" i="48"/>
  <c r="G116" i="41" s="1"/>
  <c r="G854" i="48"/>
  <c r="E117" i="41" s="1"/>
  <c r="H854" i="48"/>
  <c r="F117" i="41" s="1"/>
  <c r="I854" i="48"/>
  <c r="G117" i="41" s="1"/>
  <c r="G855" i="48"/>
  <c r="E118" i="41" s="1"/>
  <c r="H855" i="48"/>
  <c r="F118" i="41" s="1"/>
  <c r="I855" i="48"/>
  <c r="G118" i="41" s="1"/>
  <c r="G856" i="48"/>
  <c r="E119" i="41" s="1"/>
  <c r="H856" i="48"/>
  <c r="F119" i="41" s="1"/>
  <c r="I856" i="48"/>
  <c r="G119" i="41" s="1"/>
  <c r="G857" i="48"/>
  <c r="E120" i="41" s="1"/>
  <c r="H857" i="48"/>
  <c r="F120" i="41" s="1"/>
  <c r="I857" i="48"/>
  <c r="G120" i="41" s="1"/>
  <c r="G858" i="48"/>
  <c r="E121" i="41" s="1"/>
  <c r="H858" i="48"/>
  <c r="F121" i="41" s="1"/>
  <c r="I858" i="48"/>
  <c r="G121" i="41" s="1"/>
  <c r="G859" i="48"/>
  <c r="E122" i="41" s="1"/>
  <c r="H859" i="48"/>
  <c r="F122" i="41" s="1"/>
  <c r="I859" i="48"/>
  <c r="G122" i="41" s="1"/>
  <c r="G860" i="48"/>
  <c r="E123" i="41" s="1"/>
  <c r="H860" i="48"/>
  <c r="F123" i="41" s="1"/>
  <c r="I860" i="48"/>
  <c r="G123" i="41" s="1"/>
  <c r="D124" i="41"/>
  <c r="G861" i="48"/>
  <c r="E124" i="41" s="1"/>
  <c r="H861" i="48"/>
  <c r="F124" i="41" s="1"/>
  <c r="I861" i="48"/>
  <c r="G124" i="41" s="1"/>
  <c r="G862" i="48"/>
  <c r="E125" i="41" s="1"/>
  <c r="H862" i="48"/>
  <c r="F125" i="41" s="1"/>
  <c r="I862" i="48"/>
  <c r="G125" i="41" s="1"/>
  <c r="G863" i="48"/>
  <c r="E126" i="41" s="1"/>
  <c r="H863" i="48"/>
  <c r="F126" i="41" s="1"/>
  <c r="I863" i="48"/>
  <c r="G126" i="41" s="1"/>
  <c r="G864" i="48"/>
  <c r="E127" i="41" s="1"/>
  <c r="H864" i="48"/>
  <c r="F127" i="41" s="1"/>
  <c r="I864" i="48"/>
  <c r="G127" i="41" s="1"/>
  <c r="G865" i="48"/>
  <c r="E128" i="41" s="1"/>
  <c r="H865" i="48"/>
  <c r="F128" i="41" s="1"/>
  <c r="I865" i="48"/>
  <c r="G128" i="41" s="1"/>
  <c r="C105" i="41"/>
  <c r="C106" i="41"/>
  <c r="C107" i="41"/>
  <c r="C109" i="41"/>
  <c r="C110" i="41"/>
  <c r="C111" i="41"/>
  <c r="C112" i="41"/>
  <c r="C113" i="41"/>
  <c r="C115" i="41"/>
  <c r="C116" i="41"/>
  <c r="C117" i="41"/>
  <c r="C119" i="41"/>
  <c r="C121" i="41"/>
  <c r="C122" i="41"/>
  <c r="C123" i="41"/>
  <c r="C124" i="41"/>
  <c r="C126" i="41"/>
  <c r="C128" i="41"/>
  <c r="M862" i="48" l="1"/>
  <c r="K125" i="41" s="1"/>
  <c r="M858" i="48"/>
  <c r="K121" i="41" s="1"/>
  <c r="M854" i="48"/>
  <c r="K117" i="41" s="1"/>
  <c r="M850" i="48"/>
  <c r="K113" i="41" s="1"/>
  <c r="M846" i="48"/>
  <c r="K109" i="41" s="1"/>
  <c r="D117" i="41"/>
  <c r="M842" i="48"/>
  <c r="K105" i="41" s="1"/>
  <c r="D105" i="41"/>
  <c r="M863" i="48"/>
  <c r="K126" i="41" s="1"/>
  <c r="M855" i="48"/>
  <c r="K118" i="41" s="1"/>
  <c r="M851" i="48"/>
  <c r="K114" i="41" s="1"/>
  <c r="M847" i="48"/>
  <c r="K110" i="41" s="1"/>
  <c r="M843" i="48"/>
  <c r="K106" i="41" s="1"/>
  <c r="J865" i="48"/>
  <c r="K865" i="48"/>
  <c r="I128" i="41" s="1"/>
  <c r="L865" i="48"/>
  <c r="J128" i="41" s="1"/>
  <c r="J864" i="48"/>
  <c r="K864" i="48"/>
  <c r="I127" i="41" s="1"/>
  <c r="L864" i="48"/>
  <c r="J127" i="41" s="1"/>
  <c r="J863" i="48"/>
  <c r="K863" i="48"/>
  <c r="I126" i="41" s="1"/>
  <c r="L863" i="48"/>
  <c r="J126" i="41" s="1"/>
  <c r="J862" i="48"/>
  <c r="K862" i="48"/>
  <c r="I125" i="41" s="1"/>
  <c r="L862" i="48"/>
  <c r="J125" i="41" s="1"/>
  <c r="J861" i="48"/>
  <c r="H124" i="41" s="1"/>
  <c r="K861" i="48"/>
  <c r="I124" i="41" s="1"/>
  <c r="L861" i="48"/>
  <c r="J124" i="41" s="1"/>
  <c r="J860" i="48"/>
  <c r="H123" i="41" s="1"/>
  <c r="K860" i="48"/>
  <c r="I123" i="41" s="1"/>
  <c r="L860" i="48"/>
  <c r="J123" i="41" s="1"/>
  <c r="J859" i="48"/>
  <c r="H122" i="41" s="1"/>
  <c r="K859" i="48"/>
  <c r="I122" i="41" s="1"/>
  <c r="L859" i="48"/>
  <c r="J122" i="41" s="1"/>
  <c r="J858" i="48"/>
  <c r="K858" i="48"/>
  <c r="I121" i="41" s="1"/>
  <c r="L858" i="48"/>
  <c r="J121" i="41" s="1"/>
  <c r="J857" i="48"/>
  <c r="K857" i="48"/>
  <c r="I120" i="41" s="1"/>
  <c r="L857" i="48"/>
  <c r="J120" i="41" s="1"/>
  <c r="J856" i="48"/>
  <c r="K856" i="48"/>
  <c r="I119" i="41" s="1"/>
  <c r="L856" i="48"/>
  <c r="J119" i="41" s="1"/>
  <c r="J855" i="48"/>
  <c r="K855" i="48"/>
  <c r="I118" i="41" s="1"/>
  <c r="L855" i="48"/>
  <c r="J118" i="41" s="1"/>
  <c r="J854" i="48"/>
  <c r="H117" i="41" s="1"/>
  <c r="K854" i="48"/>
  <c r="I117" i="41" s="1"/>
  <c r="L854" i="48"/>
  <c r="J117" i="41" s="1"/>
  <c r="J853" i="48"/>
  <c r="H116" i="41" s="1"/>
  <c r="K853" i="48"/>
  <c r="I116" i="41" s="1"/>
  <c r="L853" i="48"/>
  <c r="J116" i="41" s="1"/>
  <c r="J852" i="48"/>
  <c r="K852" i="48"/>
  <c r="I115" i="41" s="1"/>
  <c r="L852" i="48"/>
  <c r="J115" i="41" s="1"/>
  <c r="J851" i="48"/>
  <c r="K851" i="48"/>
  <c r="I114" i="41" s="1"/>
  <c r="L851" i="48"/>
  <c r="J114" i="41" s="1"/>
  <c r="J850" i="48"/>
  <c r="H113" i="41" s="1"/>
  <c r="K850" i="48"/>
  <c r="I113" i="41" s="1"/>
  <c r="L850" i="48"/>
  <c r="J113" i="41" s="1"/>
  <c r="J849" i="48"/>
  <c r="H112" i="41" s="1"/>
  <c r="K849" i="48"/>
  <c r="I112" i="41" s="1"/>
  <c r="L849" i="48"/>
  <c r="J112" i="41" s="1"/>
  <c r="J848" i="48"/>
  <c r="H111" i="41" s="1"/>
  <c r="K848" i="48"/>
  <c r="I111" i="41" s="1"/>
  <c r="L848" i="48"/>
  <c r="J111" i="41" s="1"/>
  <c r="J847" i="48"/>
  <c r="H110" i="41" s="1"/>
  <c r="K847" i="48"/>
  <c r="I110" i="41" s="1"/>
  <c r="L847" i="48"/>
  <c r="J110" i="41" s="1"/>
  <c r="J846" i="48"/>
  <c r="K846" i="48"/>
  <c r="I109" i="41" s="1"/>
  <c r="L846" i="48"/>
  <c r="J109" i="41" s="1"/>
  <c r="J845" i="48"/>
  <c r="K845" i="48"/>
  <c r="I108" i="41" s="1"/>
  <c r="L845" i="48"/>
  <c r="J108" i="41" s="1"/>
  <c r="J844" i="48"/>
  <c r="K844" i="48"/>
  <c r="I107" i="41" s="1"/>
  <c r="L844" i="48"/>
  <c r="J107" i="41" s="1"/>
  <c r="J843" i="48"/>
  <c r="H106" i="41" s="1"/>
  <c r="K843" i="48"/>
  <c r="I106" i="41" s="1"/>
  <c r="L843" i="48"/>
  <c r="J106" i="41" s="1"/>
  <c r="J842" i="48"/>
  <c r="H105" i="41" s="1"/>
  <c r="K842" i="48"/>
  <c r="I105" i="41" s="1"/>
  <c r="L842" i="48"/>
  <c r="J105" i="41" s="1"/>
  <c r="D123" i="41"/>
  <c r="D111" i="41"/>
  <c r="M865" i="48"/>
  <c r="K128" i="41" s="1"/>
  <c r="M861" i="48"/>
  <c r="K124" i="41" s="1"/>
  <c r="M857" i="48"/>
  <c r="K120" i="41" s="1"/>
  <c r="M853" i="48"/>
  <c r="K116" i="41" s="1"/>
  <c r="M849" i="48"/>
  <c r="K112" i="41" s="1"/>
  <c r="M845" i="48"/>
  <c r="K108" i="41" s="1"/>
  <c r="M859" i="48"/>
  <c r="K122" i="41" s="1"/>
  <c r="D122" i="41"/>
  <c r="D110" i="41"/>
  <c r="D106" i="41"/>
  <c r="M864" i="48"/>
  <c r="K127" i="41" s="1"/>
  <c r="M860" i="48"/>
  <c r="K123" i="41" s="1"/>
  <c r="M856" i="48"/>
  <c r="K119" i="41" s="1"/>
  <c r="M852" i="48"/>
  <c r="K115" i="41" s="1"/>
  <c r="M848" i="48"/>
  <c r="K111" i="41" s="1"/>
  <c r="M844" i="48"/>
  <c r="K107" i="41" s="1"/>
  <c r="O169" i="10"/>
  <c r="O167" i="10"/>
  <c r="B198" i="41"/>
  <c r="C198" i="41"/>
  <c r="A198" i="41"/>
  <c r="E48" i="10"/>
  <c r="B184" i="41" s="1"/>
  <c r="F48" i="10"/>
  <c r="D48" i="10"/>
  <c r="A184" i="41" s="1"/>
  <c r="E224" i="10"/>
  <c r="G198" i="41" s="1"/>
  <c r="D224" i="10"/>
  <c r="F198" i="41" s="1"/>
  <c r="D198" i="41" l="1"/>
  <c r="C184" i="41"/>
  <c r="G48" i="10"/>
  <c r="D184" i="41" s="1"/>
  <c r="D17" i="12" l="1"/>
  <c r="B300" i="41" s="1"/>
  <c r="C19" i="51" l="1"/>
  <c r="B19" i="51"/>
  <c r="E19" i="51" l="1"/>
  <c r="D315" i="41" l="1"/>
  <c r="E115" i="10"/>
  <c r="G184" i="41" s="1"/>
  <c r="D115" i="10"/>
  <c r="F184" i="41" s="1"/>
  <c r="C219" i="41"/>
  <c r="B219" i="41"/>
  <c r="C218" i="41"/>
  <c r="B218" i="41"/>
  <c r="C173" i="41"/>
  <c r="B173" i="41"/>
  <c r="C172" i="41"/>
  <c r="B172" i="41"/>
  <c r="C171" i="41"/>
  <c r="B171" i="41"/>
  <c r="C163" i="41"/>
  <c r="C162" i="41"/>
  <c r="C161" i="41"/>
  <c r="B163" i="41"/>
  <c r="B162" i="41"/>
  <c r="B161" i="41"/>
  <c r="C160" i="41"/>
  <c r="B160" i="41"/>
  <c r="B29" i="20"/>
  <c r="C29" i="20"/>
  <c r="J15" i="48"/>
  <c r="K15" i="48"/>
  <c r="L15" i="48"/>
  <c r="M15" i="48"/>
  <c r="J16" i="48"/>
  <c r="K16" i="48"/>
  <c r="L16" i="48"/>
  <c r="M16" i="48"/>
  <c r="J17" i="48"/>
  <c r="K17" i="48"/>
  <c r="L17" i="48"/>
  <c r="M17" i="48"/>
  <c r="J18" i="48"/>
  <c r="K18" i="48"/>
  <c r="L18" i="48"/>
  <c r="M18" i="48"/>
  <c r="J19" i="48"/>
  <c r="K19" i="48"/>
  <c r="L19" i="48"/>
  <c r="M19" i="48"/>
  <c r="J20" i="48"/>
  <c r="K20" i="48"/>
  <c r="L20" i="48"/>
  <c r="M20" i="48"/>
  <c r="J21" i="48"/>
  <c r="K21" i="48"/>
  <c r="L21" i="48"/>
  <c r="M21" i="48"/>
  <c r="J22" i="48"/>
  <c r="K22" i="48"/>
  <c r="L22" i="48"/>
  <c r="M22" i="48"/>
  <c r="J23" i="48"/>
  <c r="K23" i="48"/>
  <c r="L23" i="48"/>
  <c r="M23" i="48"/>
  <c r="J24" i="48"/>
  <c r="K24" i="48"/>
  <c r="L24" i="48"/>
  <c r="M24" i="48"/>
  <c r="J25" i="48"/>
  <c r="K25" i="48"/>
  <c r="L25" i="48"/>
  <c r="M25" i="48"/>
  <c r="J26" i="48"/>
  <c r="K26" i="48"/>
  <c r="L26" i="48"/>
  <c r="M26" i="48"/>
  <c r="J27" i="48"/>
  <c r="K27" i="48"/>
  <c r="L27" i="48"/>
  <c r="M27" i="48"/>
  <c r="J28" i="48"/>
  <c r="K28" i="48"/>
  <c r="L28" i="48"/>
  <c r="M28" i="48"/>
  <c r="J29" i="48"/>
  <c r="K29" i="48"/>
  <c r="L29" i="48"/>
  <c r="M29" i="48"/>
  <c r="J32" i="48"/>
  <c r="K32" i="48"/>
  <c r="L32" i="48"/>
  <c r="M32" i="48"/>
  <c r="J33" i="48"/>
  <c r="K33" i="48"/>
  <c r="L33" i="48"/>
  <c r="M33" i="48"/>
  <c r="J34" i="48"/>
  <c r="K34" i="48"/>
  <c r="L34" i="48"/>
  <c r="M34" i="48"/>
  <c r="J35" i="48"/>
  <c r="K35" i="48"/>
  <c r="L35" i="48"/>
  <c r="M35" i="48"/>
  <c r="J36" i="48"/>
  <c r="K36" i="48"/>
  <c r="L36" i="48"/>
  <c r="M36" i="48"/>
  <c r="J37" i="48"/>
  <c r="K37" i="48"/>
  <c r="L37" i="48"/>
  <c r="M37" i="48"/>
  <c r="J38" i="48"/>
  <c r="K38" i="48"/>
  <c r="L38" i="48"/>
  <c r="M38" i="48"/>
  <c r="J39" i="48"/>
  <c r="K39" i="48"/>
  <c r="L39" i="48"/>
  <c r="M39" i="48"/>
  <c r="J40" i="48"/>
  <c r="K40" i="48"/>
  <c r="L40" i="48"/>
  <c r="M40" i="48"/>
  <c r="J41" i="48"/>
  <c r="K41" i="48"/>
  <c r="L41" i="48"/>
  <c r="M41" i="48"/>
  <c r="J42" i="48"/>
  <c r="K42" i="48"/>
  <c r="L42" i="48"/>
  <c r="M42" i="48"/>
  <c r="J43" i="48"/>
  <c r="K43" i="48"/>
  <c r="L43" i="48"/>
  <c r="M43" i="48"/>
  <c r="J44" i="48"/>
  <c r="K44" i="48"/>
  <c r="L44" i="48"/>
  <c r="M44" i="48"/>
  <c r="J45" i="48"/>
  <c r="K45" i="48"/>
  <c r="L45" i="48"/>
  <c r="M45" i="48"/>
  <c r="J46" i="48"/>
  <c r="K46" i="48"/>
  <c r="L46" i="48"/>
  <c r="M46" i="48"/>
  <c r="J47" i="48"/>
  <c r="K47" i="48"/>
  <c r="L47" i="48"/>
  <c r="M47" i="48"/>
  <c r="J48" i="48"/>
  <c r="K48" i="48"/>
  <c r="L48" i="48"/>
  <c r="M48" i="48"/>
  <c r="J49" i="48"/>
  <c r="K49" i="48"/>
  <c r="L49" i="48"/>
  <c r="M49" i="48"/>
  <c r="J50" i="48"/>
  <c r="K50" i="48"/>
  <c r="L50" i="48"/>
  <c r="M50" i="48"/>
  <c r="J51" i="48"/>
  <c r="K51" i="48"/>
  <c r="L51" i="48"/>
  <c r="M51" i="48"/>
  <c r="J52" i="48"/>
  <c r="K52" i="48"/>
  <c r="L52" i="48"/>
  <c r="M52" i="48"/>
  <c r="J53" i="48"/>
  <c r="K53" i="48"/>
  <c r="L53" i="48"/>
  <c r="M53" i="48"/>
  <c r="J54" i="48"/>
  <c r="K54" i="48"/>
  <c r="L54" i="48"/>
  <c r="M54" i="48"/>
  <c r="J55" i="48"/>
  <c r="K55" i="48"/>
  <c r="L55" i="48"/>
  <c r="M55" i="48"/>
  <c r="J57" i="48"/>
  <c r="K57" i="48"/>
  <c r="L57" i="48"/>
  <c r="M57" i="48"/>
  <c r="J58" i="48"/>
  <c r="K58" i="48"/>
  <c r="L58" i="48"/>
  <c r="M58" i="48"/>
  <c r="J59" i="48"/>
  <c r="K59" i="48"/>
  <c r="L59" i="48"/>
  <c r="M59" i="48"/>
  <c r="J60" i="48"/>
  <c r="K60" i="48"/>
  <c r="L60" i="48"/>
  <c r="M60" i="48"/>
  <c r="J61" i="48"/>
  <c r="K61" i="48"/>
  <c r="L61" i="48"/>
  <c r="M61" i="48"/>
  <c r="J62" i="48"/>
  <c r="K62" i="48"/>
  <c r="L62" i="48"/>
  <c r="M62" i="48"/>
  <c r="J63" i="48"/>
  <c r="K63" i="48"/>
  <c r="L63" i="48"/>
  <c r="M63" i="48"/>
  <c r="J64" i="48"/>
  <c r="K64" i="48"/>
  <c r="L64" i="48"/>
  <c r="M64" i="48"/>
  <c r="J65" i="48"/>
  <c r="K65" i="48"/>
  <c r="L65" i="48"/>
  <c r="M65" i="48"/>
  <c r="J66" i="48"/>
  <c r="K66" i="48"/>
  <c r="L66" i="48"/>
  <c r="M66" i="48"/>
  <c r="J67" i="48"/>
  <c r="K67" i="48"/>
  <c r="L67" i="48"/>
  <c r="M67" i="48"/>
  <c r="J68" i="48"/>
  <c r="K68" i="48"/>
  <c r="L68" i="48"/>
  <c r="M68" i="48"/>
  <c r="J69" i="48"/>
  <c r="K69" i="48"/>
  <c r="L69" i="48"/>
  <c r="M69" i="48"/>
  <c r="J70" i="48"/>
  <c r="K70" i="48"/>
  <c r="L70" i="48"/>
  <c r="M70" i="48"/>
  <c r="J71" i="48"/>
  <c r="K71" i="48"/>
  <c r="L71" i="48"/>
  <c r="M71" i="48"/>
  <c r="J72" i="48"/>
  <c r="K72" i="48"/>
  <c r="L72" i="48"/>
  <c r="M72" i="48"/>
  <c r="J73" i="48"/>
  <c r="K73" i="48"/>
  <c r="L73" i="48"/>
  <c r="M73" i="48"/>
  <c r="J74" i="48"/>
  <c r="K74" i="48"/>
  <c r="L74" i="48"/>
  <c r="M74" i="48"/>
  <c r="J75" i="48"/>
  <c r="K75" i="48"/>
  <c r="L75" i="48"/>
  <c r="M75" i="48"/>
  <c r="J76" i="48"/>
  <c r="K76" i="48"/>
  <c r="L76" i="48"/>
  <c r="M76" i="48"/>
  <c r="J77" i="48"/>
  <c r="K77" i="48"/>
  <c r="L77" i="48"/>
  <c r="M77" i="48"/>
  <c r="J78" i="48"/>
  <c r="K78" i="48"/>
  <c r="L78" i="48"/>
  <c r="M78" i="48"/>
  <c r="J79" i="48"/>
  <c r="K79" i="48"/>
  <c r="L79" i="48"/>
  <c r="M79" i="48"/>
  <c r="J80" i="48"/>
  <c r="K80" i="48"/>
  <c r="L80" i="48"/>
  <c r="M80" i="48"/>
  <c r="J82" i="48"/>
  <c r="K82" i="48"/>
  <c r="L82" i="48"/>
  <c r="M82" i="48"/>
  <c r="J83" i="48"/>
  <c r="K83" i="48"/>
  <c r="L83" i="48"/>
  <c r="M83" i="48"/>
  <c r="J84" i="48"/>
  <c r="K84" i="48"/>
  <c r="L84" i="48"/>
  <c r="M84" i="48"/>
  <c r="J85" i="48"/>
  <c r="K85" i="48"/>
  <c r="L85" i="48"/>
  <c r="M85" i="48"/>
  <c r="J86" i="48"/>
  <c r="K86" i="48"/>
  <c r="L86" i="48"/>
  <c r="M86" i="48"/>
  <c r="J87" i="48"/>
  <c r="K87" i="48"/>
  <c r="L87" i="48"/>
  <c r="M87" i="48"/>
  <c r="J88" i="48"/>
  <c r="K88" i="48"/>
  <c r="L88" i="48"/>
  <c r="M88" i="48"/>
  <c r="J89" i="48"/>
  <c r="K89" i="48"/>
  <c r="L89" i="48"/>
  <c r="M89" i="48"/>
  <c r="J90" i="48"/>
  <c r="K90" i="48"/>
  <c r="L90" i="48"/>
  <c r="M90" i="48"/>
  <c r="J91" i="48"/>
  <c r="K91" i="48"/>
  <c r="L91" i="48"/>
  <c r="M91" i="48"/>
  <c r="J92" i="48"/>
  <c r="K92" i="48"/>
  <c r="L92" i="48"/>
  <c r="M92" i="48"/>
  <c r="J93" i="48"/>
  <c r="K93" i="48"/>
  <c r="L93" i="48"/>
  <c r="M93" i="48"/>
  <c r="J94" i="48"/>
  <c r="K94" i="48"/>
  <c r="L94" i="48"/>
  <c r="M94" i="48"/>
  <c r="J95" i="48"/>
  <c r="K95" i="48"/>
  <c r="L95" i="48"/>
  <c r="M95" i="48"/>
  <c r="J96" i="48"/>
  <c r="K96" i="48"/>
  <c r="L96" i="48"/>
  <c r="M96" i="48"/>
  <c r="J97" i="48"/>
  <c r="K97" i="48"/>
  <c r="L97" i="48"/>
  <c r="M97" i="48"/>
  <c r="J98" i="48"/>
  <c r="K98" i="48"/>
  <c r="L98" i="48"/>
  <c r="M98" i="48"/>
  <c r="J99" i="48"/>
  <c r="K99" i="48"/>
  <c r="L99" i="48"/>
  <c r="M99" i="48"/>
  <c r="J100" i="48"/>
  <c r="K100" i="48"/>
  <c r="L100" i="48"/>
  <c r="M100" i="48"/>
  <c r="J101" i="48"/>
  <c r="K101" i="48"/>
  <c r="L101" i="48"/>
  <c r="M101" i="48"/>
  <c r="J102" i="48"/>
  <c r="K102" i="48"/>
  <c r="L102" i="48"/>
  <c r="M102" i="48"/>
  <c r="J103" i="48"/>
  <c r="K103" i="48"/>
  <c r="L103" i="48"/>
  <c r="M103" i="48"/>
  <c r="J104" i="48"/>
  <c r="K104" i="48"/>
  <c r="L104" i="48"/>
  <c r="M104" i="48"/>
  <c r="J105" i="48"/>
  <c r="K105" i="48"/>
  <c r="L105" i="48"/>
  <c r="M105" i="48"/>
  <c r="J107" i="48"/>
  <c r="K107" i="48"/>
  <c r="L107" i="48"/>
  <c r="M107" i="48"/>
  <c r="J108" i="48"/>
  <c r="K108" i="48"/>
  <c r="L108" i="48"/>
  <c r="M108" i="48"/>
  <c r="J109" i="48"/>
  <c r="K109" i="48"/>
  <c r="L109" i="48"/>
  <c r="M109" i="48"/>
  <c r="J110" i="48"/>
  <c r="K110" i="48"/>
  <c r="L110" i="48"/>
  <c r="M110" i="48"/>
  <c r="J111" i="48"/>
  <c r="K111" i="48"/>
  <c r="L111" i="48"/>
  <c r="M111" i="48"/>
  <c r="J112" i="48"/>
  <c r="K112" i="48"/>
  <c r="L112" i="48"/>
  <c r="M112" i="48"/>
  <c r="J113" i="48"/>
  <c r="K113" i="48"/>
  <c r="L113" i="48"/>
  <c r="M113" i="48"/>
  <c r="J114" i="48"/>
  <c r="K114" i="48"/>
  <c r="L114" i="48"/>
  <c r="M114" i="48"/>
  <c r="J115" i="48"/>
  <c r="K115" i="48"/>
  <c r="L115" i="48"/>
  <c r="M115" i="48"/>
  <c r="J116" i="48"/>
  <c r="K116" i="48"/>
  <c r="L116" i="48"/>
  <c r="M116" i="48"/>
  <c r="J117" i="48"/>
  <c r="K117" i="48"/>
  <c r="L117" i="48"/>
  <c r="M117" i="48"/>
  <c r="J118" i="48"/>
  <c r="K118" i="48"/>
  <c r="L118" i="48"/>
  <c r="M118" i="48"/>
  <c r="J119" i="48"/>
  <c r="K119" i="48"/>
  <c r="L119" i="48"/>
  <c r="M119" i="48"/>
  <c r="J120" i="48"/>
  <c r="K120" i="48"/>
  <c r="L120" i="48"/>
  <c r="M120" i="48"/>
  <c r="J121" i="48"/>
  <c r="K121" i="48"/>
  <c r="L121" i="48"/>
  <c r="M121" i="48"/>
  <c r="J122" i="48"/>
  <c r="K122" i="48"/>
  <c r="L122" i="48"/>
  <c r="M122" i="48"/>
  <c r="J123" i="48"/>
  <c r="K123" i="48"/>
  <c r="L123" i="48"/>
  <c r="M123" i="48"/>
  <c r="J124" i="48"/>
  <c r="K124" i="48"/>
  <c r="L124" i="48"/>
  <c r="M124" i="48"/>
  <c r="J125" i="48"/>
  <c r="K125" i="48"/>
  <c r="L125" i="48"/>
  <c r="M125" i="48"/>
  <c r="J126" i="48"/>
  <c r="K126" i="48"/>
  <c r="L126" i="48"/>
  <c r="M126" i="48"/>
  <c r="J127" i="48"/>
  <c r="K127" i="48"/>
  <c r="L127" i="48"/>
  <c r="M127" i="48"/>
  <c r="J128" i="48"/>
  <c r="K128" i="48"/>
  <c r="L128" i="48"/>
  <c r="M128" i="48"/>
  <c r="J129" i="48"/>
  <c r="K129" i="48"/>
  <c r="L129" i="48"/>
  <c r="M129" i="48"/>
  <c r="J130" i="48"/>
  <c r="K130" i="48"/>
  <c r="L130" i="48"/>
  <c r="M130" i="48"/>
  <c r="J132" i="48"/>
  <c r="K132" i="48"/>
  <c r="L132" i="48"/>
  <c r="M132" i="48"/>
  <c r="J133" i="48"/>
  <c r="K133" i="48"/>
  <c r="L133" i="48"/>
  <c r="M133" i="48"/>
  <c r="J134" i="48"/>
  <c r="K134" i="48"/>
  <c r="L134" i="48"/>
  <c r="M134" i="48"/>
  <c r="J135" i="48"/>
  <c r="K135" i="48"/>
  <c r="L135" i="48"/>
  <c r="M135" i="48"/>
  <c r="J136" i="48"/>
  <c r="K136" i="48"/>
  <c r="L136" i="48"/>
  <c r="M136" i="48"/>
  <c r="J137" i="48"/>
  <c r="K137" i="48"/>
  <c r="L137" i="48"/>
  <c r="M137" i="48"/>
  <c r="J138" i="48"/>
  <c r="K138" i="48"/>
  <c r="L138" i="48"/>
  <c r="M138" i="48"/>
  <c r="J139" i="48"/>
  <c r="K139" i="48"/>
  <c r="L139" i="48"/>
  <c r="M139" i="48"/>
  <c r="J140" i="48"/>
  <c r="K140" i="48"/>
  <c r="L140" i="48"/>
  <c r="M140" i="48"/>
  <c r="J141" i="48"/>
  <c r="K141" i="48"/>
  <c r="L141" i="48"/>
  <c r="M141" i="48"/>
  <c r="J142" i="48"/>
  <c r="K142" i="48"/>
  <c r="L142" i="48"/>
  <c r="M142" i="48"/>
  <c r="J143" i="48"/>
  <c r="K143" i="48"/>
  <c r="L143" i="48"/>
  <c r="M143" i="48"/>
  <c r="J144" i="48"/>
  <c r="K144" i="48"/>
  <c r="L144" i="48"/>
  <c r="M144" i="48"/>
  <c r="J145" i="48"/>
  <c r="K145" i="48"/>
  <c r="L145" i="48"/>
  <c r="M145" i="48"/>
  <c r="J146" i="48"/>
  <c r="K146" i="48"/>
  <c r="L146" i="48"/>
  <c r="M146" i="48"/>
  <c r="J147" i="48"/>
  <c r="K147" i="48"/>
  <c r="L147" i="48"/>
  <c r="M147" i="48"/>
  <c r="J148" i="48"/>
  <c r="K148" i="48"/>
  <c r="L148" i="48"/>
  <c r="M148" i="48"/>
  <c r="J149" i="48"/>
  <c r="K149" i="48"/>
  <c r="L149" i="48"/>
  <c r="M149" i="48"/>
  <c r="J150" i="48"/>
  <c r="K150" i="48"/>
  <c r="L150" i="48"/>
  <c r="M150" i="48"/>
  <c r="J151" i="48"/>
  <c r="K151" i="48"/>
  <c r="L151" i="48"/>
  <c r="M151" i="48"/>
  <c r="J152" i="48"/>
  <c r="K152" i="48"/>
  <c r="L152" i="48"/>
  <c r="M152" i="48"/>
  <c r="J153" i="48"/>
  <c r="K153" i="48"/>
  <c r="L153" i="48"/>
  <c r="M153" i="48"/>
  <c r="J154" i="48"/>
  <c r="K154" i="48"/>
  <c r="L154" i="48"/>
  <c r="M154" i="48"/>
  <c r="J155" i="48"/>
  <c r="K155" i="48"/>
  <c r="L155" i="48"/>
  <c r="M155" i="48"/>
  <c r="J157" i="48"/>
  <c r="K157" i="48"/>
  <c r="L157" i="48"/>
  <c r="M157" i="48"/>
  <c r="J158" i="48"/>
  <c r="K158" i="48"/>
  <c r="L158" i="48"/>
  <c r="M158" i="48"/>
  <c r="J159" i="48"/>
  <c r="K159" i="48"/>
  <c r="L159" i="48"/>
  <c r="M159" i="48"/>
  <c r="J160" i="48"/>
  <c r="K160" i="48"/>
  <c r="L160" i="48"/>
  <c r="M160" i="48"/>
  <c r="J161" i="48"/>
  <c r="K161" i="48"/>
  <c r="L161" i="48"/>
  <c r="M161" i="48"/>
  <c r="J162" i="48"/>
  <c r="K162" i="48"/>
  <c r="L162" i="48"/>
  <c r="M162" i="48"/>
  <c r="J163" i="48"/>
  <c r="K163" i="48"/>
  <c r="L163" i="48"/>
  <c r="M163" i="48"/>
  <c r="J164" i="48"/>
  <c r="K164" i="48"/>
  <c r="L164" i="48"/>
  <c r="M164" i="48"/>
  <c r="J165" i="48"/>
  <c r="K165" i="48"/>
  <c r="L165" i="48"/>
  <c r="M165" i="48"/>
  <c r="J166" i="48"/>
  <c r="K166" i="48"/>
  <c r="L166" i="48"/>
  <c r="M166" i="48"/>
  <c r="J167" i="48"/>
  <c r="K167" i="48"/>
  <c r="L167" i="48"/>
  <c r="M167" i="48"/>
  <c r="J168" i="48"/>
  <c r="K168" i="48"/>
  <c r="L168" i="48"/>
  <c r="M168" i="48"/>
  <c r="J169" i="48"/>
  <c r="K169" i="48"/>
  <c r="L169" i="48"/>
  <c r="M169" i="48"/>
  <c r="J170" i="48"/>
  <c r="K170" i="48"/>
  <c r="L170" i="48"/>
  <c r="M170" i="48"/>
  <c r="J171" i="48"/>
  <c r="K171" i="48"/>
  <c r="L171" i="48"/>
  <c r="M171" i="48"/>
  <c r="J172" i="48"/>
  <c r="K172" i="48"/>
  <c r="L172" i="48"/>
  <c r="M172" i="48"/>
  <c r="J173" i="48"/>
  <c r="K173" i="48"/>
  <c r="L173" i="48"/>
  <c r="M173" i="48"/>
  <c r="J174" i="48"/>
  <c r="K174" i="48"/>
  <c r="L174" i="48"/>
  <c r="M174" i="48"/>
  <c r="J175" i="48"/>
  <c r="K175" i="48"/>
  <c r="L175" i="48"/>
  <c r="M175" i="48"/>
  <c r="J176" i="48"/>
  <c r="K176" i="48"/>
  <c r="L176" i="48"/>
  <c r="M176" i="48"/>
  <c r="J177" i="48"/>
  <c r="K177" i="48"/>
  <c r="L177" i="48"/>
  <c r="M177" i="48"/>
  <c r="J178" i="48"/>
  <c r="K178" i="48"/>
  <c r="L178" i="48"/>
  <c r="M178" i="48"/>
  <c r="J179" i="48"/>
  <c r="K179" i="48"/>
  <c r="L179" i="48"/>
  <c r="M179" i="48"/>
  <c r="J180" i="48"/>
  <c r="K180" i="48"/>
  <c r="L180" i="48"/>
  <c r="M180" i="48"/>
  <c r="J182" i="48"/>
  <c r="K182" i="48"/>
  <c r="L182" i="48"/>
  <c r="M182" i="48"/>
  <c r="J183" i="48"/>
  <c r="K183" i="48"/>
  <c r="L183" i="48"/>
  <c r="M183" i="48"/>
  <c r="J184" i="48"/>
  <c r="K184" i="48"/>
  <c r="L184" i="48"/>
  <c r="M184" i="48"/>
  <c r="J185" i="48"/>
  <c r="K185" i="48"/>
  <c r="L185" i="48"/>
  <c r="M185" i="48"/>
  <c r="J186" i="48"/>
  <c r="K186" i="48"/>
  <c r="L186" i="48"/>
  <c r="M186" i="48"/>
  <c r="J187" i="48"/>
  <c r="K187" i="48"/>
  <c r="L187" i="48"/>
  <c r="M187" i="48"/>
  <c r="J188" i="48"/>
  <c r="K188" i="48"/>
  <c r="L188" i="48"/>
  <c r="M188" i="48"/>
  <c r="J189" i="48"/>
  <c r="K189" i="48"/>
  <c r="L189" i="48"/>
  <c r="M189" i="48"/>
  <c r="J190" i="48"/>
  <c r="K190" i="48"/>
  <c r="L190" i="48"/>
  <c r="M190" i="48"/>
  <c r="J191" i="48"/>
  <c r="K191" i="48"/>
  <c r="L191" i="48"/>
  <c r="M191" i="48"/>
  <c r="J192" i="48"/>
  <c r="K192" i="48"/>
  <c r="L192" i="48"/>
  <c r="M192" i="48"/>
  <c r="J193" i="48"/>
  <c r="K193" i="48"/>
  <c r="L193" i="48"/>
  <c r="M193" i="48"/>
  <c r="J194" i="48"/>
  <c r="K194" i="48"/>
  <c r="L194" i="48"/>
  <c r="M194" i="48"/>
  <c r="J195" i="48"/>
  <c r="K195" i="48"/>
  <c r="L195" i="48"/>
  <c r="M195" i="48"/>
  <c r="J196" i="48"/>
  <c r="K196" i="48"/>
  <c r="L196" i="48"/>
  <c r="M196" i="48"/>
  <c r="J197" i="48"/>
  <c r="K197" i="48"/>
  <c r="L197" i="48"/>
  <c r="M197" i="48"/>
  <c r="J198" i="48"/>
  <c r="K198" i="48"/>
  <c r="L198" i="48"/>
  <c r="M198" i="48"/>
  <c r="J199" i="48"/>
  <c r="K199" i="48"/>
  <c r="L199" i="48"/>
  <c r="M199" i="48"/>
  <c r="J200" i="48"/>
  <c r="K200" i="48"/>
  <c r="L200" i="48"/>
  <c r="M200" i="48"/>
  <c r="J201" i="48"/>
  <c r="K201" i="48"/>
  <c r="L201" i="48"/>
  <c r="M201" i="48"/>
  <c r="J202" i="48"/>
  <c r="K202" i="48"/>
  <c r="L202" i="48"/>
  <c r="M202" i="48"/>
  <c r="J203" i="48"/>
  <c r="K203" i="48"/>
  <c r="L203" i="48"/>
  <c r="M203" i="48"/>
  <c r="J204" i="48"/>
  <c r="K204" i="48"/>
  <c r="L204" i="48"/>
  <c r="M204" i="48"/>
  <c r="J205" i="48"/>
  <c r="K205" i="48"/>
  <c r="L205" i="48"/>
  <c r="M205" i="48"/>
  <c r="J207" i="48"/>
  <c r="K207" i="48"/>
  <c r="L207" i="48"/>
  <c r="M207" i="48"/>
  <c r="J208" i="48"/>
  <c r="K208" i="48"/>
  <c r="L208" i="48"/>
  <c r="M208" i="48"/>
  <c r="J209" i="48"/>
  <c r="K209" i="48"/>
  <c r="L209" i="48"/>
  <c r="M209" i="48"/>
  <c r="J210" i="48"/>
  <c r="K210" i="48"/>
  <c r="L210" i="48"/>
  <c r="M210" i="48"/>
  <c r="J211" i="48"/>
  <c r="K211" i="48"/>
  <c r="L211" i="48"/>
  <c r="M211" i="48"/>
  <c r="J212" i="48"/>
  <c r="K212" i="48"/>
  <c r="L212" i="48"/>
  <c r="M212" i="48"/>
  <c r="J213" i="48"/>
  <c r="K213" i="48"/>
  <c r="L213" i="48"/>
  <c r="M213" i="48"/>
  <c r="J214" i="48"/>
  <c r="K214" i="48"/>
  <c r="L214" i="48"/>
  <c r="M214" i="48"/>
  <c r="J215" i="48"/>
  <c r="K215" i="48"/>
  <c r="L215" i="48"/>
  <c r="M215" i="48"/>
  <c r="J216" i="48"/>
  <c r="K216" i="48"/>
  <c r="L216" i="48"/>
  <c r="M216" i="48"/>
  <c r="J217" i="48"/>
  <c r="K217" i="48"/>
  <c r="L217" i="48"/>
  <c r="M217" i="48"/>
  <c r="J218" i="48"/>
  <c r="K218" i="48"/>
  <c r="L218" i="48"/>
  <c r="M218" i="48"/>
  <c r="J219" i="48"/>
  <c r="K219" i="48"/>
  <c r="L219" i="48"/>
  <c r="M219" i="48"/>
  <c r="J220" i="48"/>
  <c r="K220" i="48"/>
  <c r="L220" i="48"/>
  <c r="M220" i="48"/>
  <c r="J221" i="48"/>
  <c r="K221" i="48"/>
  <c r="L221" i="48"/>
  <c r="M221" i="48"/>
  <c r="J222" i="48"/>
  <c r="K222" i="48"/>
  <c r="L222" i="48"/>
  <c r="M222" i="48"/>
  <c r="J223" i="48"/>
  <c r="K223" i="48"/>
  <c r="L223" i="48"/>
  <c r="M223" i="48"/>
  <c r="J224" i="48"/>
  <c r="K224" i="48"/>
  <c r="L224" i="48"/>
  <c r="M224" i="48"/>
  <c r="J225" i="48"/>
  <c r="K225" i="48"/>
  <c r="L225" i="48"/>
  <c r="M225" i="48"/>
  <c r="J226" i="48"/>
  <c r="K226" i="48"/>
  <c r="L226" i="48"/>
  <c r="M226" i="48"/>
  <c r="J227" i="48"/>
  <c r="K227" i="48"/>
  <c r="L227" i="48"/>
  <c r="M227" i="48"/>
  <c r="J228" i="48"/>
  <c r="K228" i="48"/>
  <c r="L228" i="48"/>
  <c r="M228" i="48"/>
  <c r="J229" i="48"/>
  <c r="K229" i="48"/>
  <c r="L229" i="48"/>
  <c r="M229" i="48"/>
  <c r="J230" i="48"/>
  <c r="K230" i="48"/>
  <c r="L230" i="48"/>
  <c r="M230" i="48"/>
  <c r="J232" i="48"/>
  <c r="K232" i="48"/>
  <c r="L232" i="48"/>
  <c r="M232" i="48"/>
  <c r="J233" i="48"/>
  <c r="K233" i="48"/>
  <c r="L233" i="48"/>
  <c r="M233" i="48"/>
  <c r="J234" i="48"/>
  <c r="K234" i="48"/>
  <c r="L234" i="48"/>
  <c r="M234" i="48"/>
  <c r="J235" i="48"/>
  <c r="K235" i="48"/>
  <c r="L235" i="48"/>
  <c r="M235" i="48"/>
  <c r="J236" i="48"/>
  <c r="K236" i="48"/>
  <c r="L236" i="48"/>
  <c r="M236" i="48"/>
  <c r="J237" i="48"/>
  <c r="K237" i="48"/>
  <c r="L237" i="48"/>
  <c r="M237" i="48"/>
  <c r="J238" i="48"/>
  <c r="K238" i="48"/>
  <c r="L238" i="48"/>
  <c r="M238" i="48"/>
  <c r="J239" i="48"/>
  <c r="K239" i="48"/>
  <c r="L239" i="48"/>
  <c r="M239" i="48"/>
  <c r="J240" i="48"/>
  <c r="K240" i="48"/>
  <c r="L240" i="48"/>
  <c r="M240" i="48"/>
  <c r="J241" i="48"/>
  <c r="K241" i="48"/>
  <c r="L241" i="48"/>
  <c r="M241" i="48"/>
  <c r="J242" i="48"/>
  <c r="K242" i="48"/>
  <c r="L242" i="48"/>
  <c r="M242" i="48"/>
  <c r="J243" i="48"/>
  <c r="K243" i="48"/>
  <c r="L243" i="48"/>
  <c r="M243" i="48"/>
  <c r="J244" i="48"/>
  <c r="K244" i="48"/>
  <c r="L244" i="48"/>
  <c r="M244" i="48"/>
  <c r="J245" i="48"/>
  <c r="K245" i="48"/>
  <c r="L245" i="48"/>
  <c r="M245" i="48"/>
  <c r="J246" i="48"/>
  <c r="K246" i="48"/>
  <c r="L246" i="48"/>
  <c r="M246" i="48"/>
  <c r="J247" i="48"/>
  <c r="K247" i="48"/>
  <c r="L247" i="48"/>
  <c r="M247" i="48"/>
  <c r="J248" i="48"/>
  <c r="K248" i="48"/>
  <c r="L248" i="48"/>
  <c r="M248" i="48"/>
  <c r="J249" i="48"/>
  <c r="K249" i="48"/>
  <c r="L249" i="48"/>
  <c r="M249" i="48"/>
  <c r="J250" i="48"/>
  <c r="K250" i="48"/>
  <c r="L250" i="48"/>
  <c r="M250" i="48"/>
  <c r="J251" i="48"/>
  <c r="K251" i="48"/>
  <c r="L251" i="48"/>
  <c r="M251" i="48"/>
  <c r="J252" i="48"/>
  <c r="K252" i="48"/>
  <c r="L252" i="48"/>
  <c r="M252" i="48"/>
  <c r="J253" i="48"/>
  <c r="K253" i="48"/>
  <c r="L253" i="48"/>
  <c r="M253" i="48"/>
  <c r="J254" i="48"/>
  <c r="K254" i="48"/>
  <c r="L254" i="48"/>
  <c r="M254" i="48"/>
  <c r="J256" i="48"/>
  <c r="K256" i="48"/>
  <c r="L256" i="48"/>
  <c r="M256" i="48"/>
  <c r="J257" i="48"/>
  <c r="K257" i="48"/>
  <c r="L257" i="48"/>
  <c r="M257" i="48"/>
  <c r="J258" i="48"/>
  <c r="K258" i="48"/>
  <c r="L258" i="48"/>
  <c r="M258" i="48"/>
  <c r="J259" i="48"/>
  <c r="K259" i="48"/>
  <c r="L259" i="48"/>
  <c r="M259" i="48"/>
  <c r="J260" i="48"/>
  <c r="K260" i="48"/>
  <c r="L260" i="48"/>
  <c r="M260" i="48"/>
  <c r="J261" i="48"/>
  <c r="K261" i="48"/>
  <c r="L261" i="48"/>
  <c r="M261" i="48"/>
  <c r="J262" i="48"/>
  <c r="K262" i="48"/>
  <c r="L262" i="48"/>
  <c r="M262" i="48"/>
  <c r="J263" i="48"/>
  <c r="K263" i="48"/>
  <c r="L263" i="48"/>
  <c r="M263" i="48"/>
  <c r="J264" i="48"/>
  <c r="K264" i="48"/>
  <c r="L264" i="48"/>
  <c r="M264" i="48"/>
  <c r="J265" i="48"/>
  <c r="K265" i="48"/>
  <c r="L265" i="48"/>
  <c r="M265" i="48"/>
  <c r="J266" i="48"/>
  <c r="K266" i="48"/>
  <c r="L266" i="48"/>
  <c r="M266" i="48"/>
  <c r="J267" i="48"/>
  <c r="K267" i="48"/>
  <c r="L267" i="48"/>
  <c r="M267" i="48"/>
  <c r="J268" i="48"/>
  <c r="K268" i="48"/>
  <c r="L268" i="48"/>
  <c r="M268" i="48"/>
  <c r="J269" i="48"/>
  <c r="K269" i="48"/>
  <c r="L269" i="48"/>
  <c r="M269" i="48"/>
  <c r="J270" i="48"/>
  <c r="K270" i="48"/>
  <c r="L270" i="48"/>
  <c r="M270" i="48"/>
  <c r="J271" i="48"/>
  <c r="K271" i="48"/>
  <c r="L271" i="48"/>
  <c r="M271" i="48"/>
  <c r="J272" i="48"/>
  <c r="K272" i="48"/>
  <c r="L272" i="48"/>
  <c r="M272" i="48"/>
  <c r="J273" i="48"/>
  <c r="K273" i="48"/>
  <c r="L273" i="48"/>
  <c r="M273" i="48"/>
  <c r="J274" i="48"/>
  <c r="K274" i="48"/>
  <c r="L274" i="48"/>
  <c r="M274" i="48"/>
  <c r="J275" i="48"/>
  <c r="K275" i="48"/>
  <c r="L275" i="48"/>
  <c r="M275" i="48"/>
  <c r="J276" i="48"/>
  <c r="K276" i="48"/>
  <c r="L276" i="48"/>
  <c r="M276" i="48"/>
  <c r="J277" i="48"/>
  <c r="K277" i="48"/>
  <c r="L277" i="48"/>
  <c r="M277" i="48"/>
  <c r="J278" i="48"/>
  <c r="K278" i="48"/>
  <c r="L278" i="48"/>
  <c r="M278" i="48"/>
  <c r="J280" i="48"/>
  <c r="K280" i="48"/>
  <c r="L280" i="48"/>
  <c r="M280" i="48"/>
  <c r="J281" i="48"/>
  <c r="K281" i="48"/>
  <c r="L281" i="48"/>
  <c r="M281" i="48"/>
  <c r="J282" i="48"/>
  <c r="K282" i="48"/>
  <c r="L282" i="48"/>
  <c r="M282" i="48"/>
  <c r="J283" i="48"/>
  <c r="K283" i="48"/>
  <c r="L283" i="48"/>
  <c r="M283" i="48"/>
  <c r="J284" i="48"/>
  <c r="K284" i="48"/>
  <c r="L284" i="48"/>
  <c r="M284" i="48"/>
  <c r="J285" i="48"/>
  <c r="K285" i="48"/>
  <c r="L285" i="48"/>
  <c r="M285" i="48"/>
  <c r="J286" i="48"/>
  <c r="K286" i="48"/>
  <c r="L286" i="48"/>
  <c r="M286" i="48"/>
  <c r="J287" i="48"/>
  <c r="K287" i="48"/>
  <c r="L287" i="48"/>
  <c r="M287" i="48"/>
  <c r="J288" i="48"/>
  <c r="K288" i="48"/>
  <c r="L288" i="48"/>
  <c r="M288" i="48"/>
  <c r="J289" i="48"/>
  <c r="K289" i="48"/>
  <c r="L289" i="48"/>
  <c r="M289" i="48"/>
  <c r="J290" i="48"/>
  <c r="K290" i="48"/>
  <c r="L290" i="48"/>
  <c r="M290" i="48"/>
  <c r="J291" i="48"/>
  <c r="K291" i="48"/>
  <c r="L291" i="48"/>
  <c r="M291" i="48"/>
  <c r="J292" i="48"/>
  <c r="K292" i="48"/>
  <c r="L292" i="48"/>
  <c r="M292" i="48"/>
  <c r="J293" i="48"/>
  <c r="K293" i="48"/>
  <c r="L293" i="48"/>
  <c r="M293" i="48"/>
  <c r="J294" i="48"/>
  <c r="K294" i="48"/>
  <c r="L294" i="48"/>
  <c r="M294" i="48"/>
  <c r="J295" i="48"/>
  <c r="K295" i="48"/>
  <c r="L295" i="48"/>
  <c r="M295" i="48"/>
  <c r="J296" i="48"/>
  <c r="K296" i="48"/>
  <c r="L296" i="48"/>
  <c r="M296" i="48"/>
  <c r="J297" i="48"/>
  <c r="K297" i="48"/>
  <c r="L297" i="48"/>
  <c r="M297" i="48"/>
  <c r="J298" i="48"/>
  <c r="K298" i="48"/>
  <c r="L298" i="48"/>
  <c r="M298" i="48"/>
  <c r="J299" i="48"/>
  <c r="K299" i="48"/>
  <c r="L299" i="48"/>
  <c r="M299" i="48"/>
  <c r="J300" i="48"/>
  <c r="K300" i="48"/>
  <c r="L300" i="48"/>
  <c r="M300" i="48"/>
  <c r="J301" i="48"/>
  <c r="K301" i="48"/>
  <c r="L301" i="48"/>
  <c r="M301" i="48"/>
  <c r="J302" i="48"/>
  <c r="K302" i="48"/>
  <c r="L302" i="48"/>
  <c r="M302" i="48"/>
  <c r="J303" i="48"/>
  <c r="K303" i="48"/>
  <c r="L303" i="48"/>
  <c r="M303" i="48"/>
  <c r="J305" i="48"/>
  <c r="K305" i="48"/>
  <c r="L305" i="48"/>
  <c r="M305" i="48"/>
  <c r="J306" i="48"/>
  <c r="K306" i="48"/>
  <c r="L306" i="48"/>
  <c r="M306" i="48"/>
  <c r="J307" i="48"/>
  <c r="K307" i="48"/>
  <c r="L307" i="48"/>
  <c r="M307" i="48"/>
  <c r="J308" i="48"/>
  <c r="K308" i="48"/>
  <c r="L308" i="48"/>
  <c r="M308" i="48"/>
  <c r="J309" i="48"/>
  <c r="K309" i="48"/>
  <c r="L309" i="48"/>
  <c r="M309" i="48"/>
  <c r="J310" i="48"/>
  <c r="K310" i="48"/>
  <c r="L310" i="48"/>
  <c r="M310" i="48"/>
  <c r="J311" i="48"/>
  <c r="K311" i="48"/>
  <c r="L311" i="48"/>
  <c r="M311" i="48"/>
  <c r="J312" i="48"/>
  <c r="K312" i="48"/>
  <c r="L312" i="48"/>
  <c r="M312" i="48"/>
  <c r="J313" i="48"/>
  <c r="K313" i="48"/>
  <c r="L313" i="48"/>
  <c r="M313" i="48"/>
  <c r="J314" i="48"/>
  <c r="K314" i="48"/>
  <c r="L314" i="48"/>
  <c r="M314" i="48"/>
  <c r="J315" i="48"/>
  <c r="K315" i="48"/>
  <c r="L315" i="48"/>
  <c r="M315" i="48"/>
  <c r="J316" i="48"/>
  <c r="K316" i="48"/>
  <c r="L316" i="48"/>
  <c r="M316" i="48"/>
  <c r="J317" i="48"/>
  <c r="K317" i="48"/>
  <c r="L317" i="48"/>
  <c r="M317" i="48"/>
  <c r="J318" i="48"/>
  <c r="K318" i="48"/>
  <c r="L318" i="48"/>
  <c r="M318" i="48"/>
  <c r="J319" i="48"/>
  <c r="K319" i="48"/>
  <c r="L319" i="48"/>
  <c r="M319" i="48"/>
  <c r="J320" i="48"/>
  <c r="K320" i="48"/>
  <c r="L320" i="48"/>
  <c r="M320" i="48"/>
  <c r="J321" i="48"/>
  <c r="K321" i="48"/>
  <c r="L321" i="48"/>
  <c r="M321" i="48"/>
  <c r="J322" i="48"/>
  <c r="K322" i="48"/>
  <c r="L322" i="48"/>
  <c r="M322" i="48"/>
  <c r="J323" i="48"/>
  <c r="K323" i="48"/>
  <c r="L323" i="48"/>
  <c r="M323" i="48"/>
  <c r="J324" i="48"/>
  <c r="K324" i="48"/>
  <c r="L324" i="48"/>
  <c r="M324" i="48"/>
  <c r="J325" i="48"/>
  <c r="K325" i="48"/>
  <c r="L325" i="48"/>
  <c r="M325" i="48"/>
  <c r="J326" i="48"/>
  <c r="K326" i="48"/>
  <c r="L326" i="48"/>
  <c r="M326" i="48"/>
  <c r="J327" i="48"/>
  <c r="K327" i="48"/>
  <c r="L327" i="48"/>
  <c r="M327" i="48"/>
  <c r="J328" i="48"/>
  <c r="K328" i="48"/>
  <c r="L328" i="48"/>
  <c r="M328" i="48"/>
  <c r="J330" i="48"/>
  <c r="K330" i="48"/>
  <c r="L330" i="48"/>
  <c r="M330" i="48"/>
  <c r="J331" i="48"/>
  <c r="K331" i="48"/>
  <c r="L331" i="48"/>
  <c r="M331" i="48"/>
  <c r="J332" i="48"/>
  <c r="K332" i="48"/>
  <c r="L332" i="48"/>
  <c r="M332" i="48"/>
  <c r="J333" i="48"/>
  <c r="K333" i="48"/>
  <c r="L333" i="48"/>
  <c r="M333" i="48"/>
  <c r="J334" i="48"/>
  <c r="K334" i="48"/>
  <c r="L334" i="48"/>
  <c r="M334" i="48"/>
  <c r="J335" i="48"/>
  <c r="K335" i="48"/>
  <c r="L335" i="48"/>
  <c r="M335" i="48"/>
  <c r="J336" i="48"/>
  <c r="K336" i="48"/>
  <c r="L336" i="48"/>
  <c r="M336" i="48"/>
  <c r="J337" i="48"/>
  <c r="K337" i="48"/>
  <c r="L337" i="48"/>
  <c r="M337" i="48"/>
  <c r="J338" i="48"/>
  <c r="K338" i="48"/>
  <c r="L338" i="48"/>
  <c r="M338" i="48"/>
  <c r="J339" i="48"/>
  <c r="K339" i="48"/>
  <c r="L339" i="48"/>
  <c r="M339" i="48"/>
  <c r="J340" i="48"/>
  <c r="K340" i="48"/>
  <c r="L340" i="48"/>
  <c r="M340" i="48"/>
  <c r="J341" i="48"/>
  <c r="K341" i="48"/>
  <c r="L341" i="48"/>
  <c r="M341" i="48"/>
  <c r="J342" i="48"/>
  <c r="K342" i="48"/>
  <c r="L342" i="48"/>
  <c r="M342" i="48"/>
  <c r="J343" i="48"/>
  <c r="K343" i="48"/>
  <c r="L343" i="48"/>
  <c r="M343" i="48"/>
  <c r="J344" i="48"/>
  <c r="K344" i="48"/>
  <c r="L344" i="48"/>
  <c r="M344" i="48"/>
  <c r="J345" i="48"/>
  <c r="K345" i="48"/>
  <c r="L345" i="48"/>
  <c r="M345" i="48"/>
  <c r="J346" i="48"/>
  <c r="K346" i="48"/>
  <c r="L346" i="48"/>
  <c r="M346" i="48"/>
  <c r="J347" i="48"/>
  <c r="K347" i="48"/>
  <c r="L347" i="48"/>
  <c r="M347" i="48"/>
  <c r="J348" i="48"/>
  <c r="K348" i="48"/>
  <c r="L348" i="48"/>
  <c r="M348" i="48"/>
  <c r="J349" i="48"/>
  <c r="K349" i="48"/>
  <c r="L349" i="48"/>
  <c r="M349" i="48"/>
  <c r="J350" i="48"/>
  <c r="K350" i="48"/>
  <c r="L350" i="48"/>
  <c r="M350" i="48"/>
  <c r="J351" i="48"/>
  <c r="K351" i="48"/>
  <c r="L351" i="48"/>
  <c r="M351" i="48"/>
  <c r="J352" i="48"/>
  <c r="K352" i="48"/>
  <c r="L352" i="48"/>
  <c r="M352" i="48"/>
  <c r="J353" i="48"/>
  <c r="K353" i="48"/>
  <c r="L353" i="48"/>
  <c r="M353" i="48"/>
  <c r="J355" i="48"/>
  <c r="K355" i="48"/>
  <c r="L355" i="48"/>
  <c r="M355" i="48"/>
  <c r="J356" i="48"/>
  <c r="K356" i="48"/>
  <c r="L356" i="48"/>
  <c r="M356" i="48"/>
  <c r="J357" i="48"/>
  <c r="K357" i="48"/>
  <c r="L357" i="48"/>
  <c r="M357" i="48"/>
  <c r="J358" i="48"/>
  <c r="K358" i="48"/>
  <c r="L358" i="48"/>
  <c r="M358" i="48"/>
  <c r="J359" i="48"/>
  <c r="K359" i="48"/>
  <c r="L359" i="48"/>
  <c r="M359" i="48"/>
  <c r="J360" i="48"/>
  <c r="K360" i="48"/>
  <c r="L360" i="48"/>
  <c r="M360" i="48"/>
  <c r="J361" i="48"/>
  <c r="K361" i="48"/>
  <c r="L361" i="48"/>
  <c r="M361" i="48"/>
  <c r="J362" i="48"/>
  <c r="K362" i="48"/>
  <c r="L362" i="48"/>
  <c r="M362" i="48"/>
  <c r="J363" i="48"/>
  <c r="K363" i="48"/>
  <c r="L363" i="48"/>
  <c r="M363" i="48"/>
  <c r="J364" i="48"/>
  <c r="K364" i="48"/>
  <c r="L364" i="48"/>
  <c r="M364" i="48"/>
  <c r="J365" i="48"/>
  <c r="K365" i="48"/>
  <c r="L365" i="48"/>
  <c r="M365" i="48"/>
  <c r="J366" i="48"/>
  <c r="K366" i="48"/>
  <c r="L366" i="48"/>
  <c r="M366" i="48"/>
  <c r="J367" i="48"/>
  <c r="K367" i="48"/>
  <c r="L367" i="48"/>
  <c r="M367" i="48"/>
  <c r="J368" i="48"/>
  <c r="K368" i="48"/>
  <c r="L368" i="48"/>
  <c r="M368" i="48"/>
  <c r="J369" i="48"/>
  <c r="K369" i="48"/>
  <c r="L369" i="48"/>
  <c r="M369" i="48"/>
  <c r="J370" i="48"/>
  <c r="K370" i="48"/>
  <c r="L370" i="48"/>
  <c r="M370" i="48"/>
  <c r="J371" i="48"/>
  <c r="K371" i="48"/>
  <c r="L371" i="48"/>
  <c r="M371" i="48"/>
  <c r="J372" i="48"/>
  <c r="K372" i="48"/>
  <c r="L372" i="48"/>
  <c r="M372" i="48"/>
  <c r="J373" i="48"/>
  <c r="K373" i="48"/>
  <c r="L373" i="48"/>
  <c r="M373" i="48"/>
  <c r="J374" i="48"/>
  <c r="K374" i="48"/>
  <c r="L374" i="48"/>
  <c r="M374" i="48"/>
  <c r="J375" i="48"/>
  <c r="K375" i="48"/>
  <c r="L375" i="48"/>
  <c r="M375" i="48"/>
  <c r="J376" i="48"/>
  <c r="K376" i="48"/>
  <c r="L376" i="48"/>
  <c r="M376" i="48"/>
  <c r="J378" i="48"/>
  <c r="K378" i="48"/>
  <c r="L378" i="48"/>
  <c r="M378" i="48"/>
  <c r="J379" i="48"/>
  <c r="K379" i="48"/>
  <c r="L379" i="48"/>
  <c r="M379" i="48"/>
  <c r="J380" i="48"/>
  <c r="K380" i="48"/>
  <c r="L380" i="48"/>
  <c r="M380" i="48"/>
  <c r="J381" i="48"/>
  <c r="K381" i="48"/>
  <c r="L381" i="48"/>
  <c r="M381" i="48"/>
  <c r="J382" i="48"/>
  <c r="K382" i="48"/>
  <c r="L382" i="48"/>
  <c r="M382" i="48"/>
  <c r="J383" i="48"/>
  <c r="K383" i="48"/>
  <c r="L383" i="48"/>
  <c r="M383" i="48"/>
  <c r="J384" i="48"/>
  <c r="K384" i="48"/>
  <c r="L384" i="48"/>
  <c r="M384" i="48"/>
  <c r="J385" i="48"/>
  <c r="K385" i="48"/>
  <c r="L385" i="48"/>
  <c r="M385" i="48"/>
  <c r="J386" i="48"/>
  <c r="K386" i="48"/>
  <c r="L386" i="48"/>
  <c r="M386" i="48"/>
  <c r="J387" i="48"/>
  <c r="K387" i="48"/>
  <c r="L387" i="48"/>
  <c r="M387" i="48"/>
  <c r="J388" i="48"/>
  <c r="K388" i="48"/>
  <c r="L388" i="48"/>
  <c r="M388" i="48"/>
  <c r="J389" i="48"/>
  <c r="K389" i="48"/>
  <c r="L389" i="48"/>
  <c r="M389" i="48"/>
  <c r="J390" i="48"/>
  <c r="K390" i="48"/>
  <c r="L390" i="48"/>
  <c r="M390" i="48"/>
  <c r="J391" i="48"/>
  <c r="K391" i="48"/>
  <c r="L391" i="48"/>
  <c r="M391" i="48"/>
  <c r="J392" i="48"/>
  <c r="K392" i="48"/>
  <c r="L392" i="48"/>
  <c r="M392" i="48"/>
  <c r="J393" i="48"/>
  <c r="K393" i="48"/>
  <c r="L393" i="48"/>
  <c r="M393" i="48"/>
  <c r="J394" i="48"/>
  <c r="K394" i="48"/>
  <c r="L394" i="48"/>
  <c r="M394" i="48"/>
  <c r="J395" i="48"/>
  <c r="K395" i="48"/>
  <c r="L395" i="48"/>
  <c r="M395" i="48"/>
  <c r="J396" i="48"/>
  <c r="K396" i="48"/>
  <c r="L396" i="48"/>
  <c r="M396" i="48"/>
  <c r="J397" i="48"/>
  <c r="K397" i="48"/>
  <c r="L397" i="48"/>
  <c r="M397" i="48"/>
  <c r="J398" i="48"/>
  <c r="K398" i="48"/>
  <c r="L398" i="48"/>
  <c r="M398" i="48"/>
  <c r="J399" i="48"/>
  <c r="K399" i="48"/>
  <c r="L399" i="48"/>
  <c r="M399" i="48"/>
  <c r="J400" i="48"/>
  <c r="K400" i="48"/>
  <c r="L400" i="48"/>
  <c r="M400" i="48"/>
  <c r="J401" i="48"/>
  <c r="K401" i="48"/>
  <c r="L401" i="48"/>
  <c r="M401" i="48"/>
  <c r="J402" i="48"/>
  <c r="K402" i="48"/>
  <c r="L402" i="48"/>
  <c r="M402" i="48"/>
  <c r="J404" i="48"/>
  <c r="K404" i="48"/>
  <c r="L404" i="48"/>
  <c r="M404" i="48"/>
  <c r="J405" i="48"/>
  <c r="K405" i="48"/>
  <c r="L405" i="48"/>
  <c r="M405" i="48"/>
  <c r="J406" i="48"/>
  <c r="K406" i="48"/>
  <c r="L406" i="48"/>
  <c r="M406" i="48"/>
  <c r="J407" i="48"/>
  <c r="K407" i="48"/>
  <c r="L407" i="48"/>
  <c r="M407" i="48"/>
  <c r="J408" i="48"/>
  <c r="K408" i="48"/>
  <c r="L408" i="48"/>
  <c r="M408" i="48"/>
  <c r="J409" i="48"/>
  <c r="K409" i="48"/>
  <c r="L409" i="48"/>
  <c r="M409" i="48"/>
  <c r="J410" i="48"/>
  <c r="K410" i="48"/>
  <c r="L410" i="48"/>
  <c r="M410" i="48"/>
  <c r="J411" i="48"/>
  <c r="K411" i="48"/>
  <c r="L411" i="48"/>
  <c r="M411" i="48"/>
  <c r="J412" i="48"/>
  <c r="K412" i="48"/>
  <c r="L412" i="48"/>
  <c r="M412" i="48"/>
  <c r="J413" i="48"/>
  <c r="K413" i="48"/>
  <c r="L413" i="48"/>
  <c r="M413" i="48"/>
  <c r="J414" i="48"/>
  <c r="K414" i="48"/>
  <c r="L414" i="48"/>
  <c r="M414" i="48"/>
  <c r="J415" i="48"/>
  <c r="K415" i="48"/>
  <c r="L415" i="48"/>
  <c r="M415" i="48"/>
  <c r="J416" i="48"/>
  <c r="K416" i="48"/>
  <c r="L416" i="48"/>
  <c r="M416" i="48"/>
  <c r="J417" i="48"/>
  <c r="K417" i="48"/>
  <c r="L417" i="48"/>
  <c r="M417" i="48"/>
  <c r="J418" i="48"/>
  <c r="K418" i="48"/>
  <c r="L418" i="48"/>
  <c r="M418" i="48"/>
  <c r="J419" i="48"/>
  <c r="K419" i="48"/>
  <c r="L419" i="48"/>
  <c r="M419" i="48"/>
  <c r="J420" i="48"/>
  <c r="K420" i="48"/>
  <c r="L420" i="48"/>
  <c r="M420" i="48"/>
  <c r="J421" i="48"/>
  <c r="K421" i="48"/>
  <c r="L421" i="48"/>
  <c r="M421" i="48"/>
  <c r="J422" i="48"/>
  <c r="K422" i="48"/>
  <c r="L422" i="48"/>
  <c r="M422" i="48"/>
  <c r="J423" i="48"/>
  <c r="K423" i="48"/>
  <c r="L423" i="48"/>
  <c r="M423" i="48"/>
  <c r="J424" i="48"/>
  <c r="K424" i="48"/>
  <c r="L424" i="48"/>
  <c r="M424" i="48"/>
  <c r="J425" i="48"/>
  <c r="K425" i="48"/>
  <c r="L425" i="48"/>
  <c r="M425" i="48"/>
  <c r="J426" i="48"/>
  <c r="K426" i="48"/>
  <c r="L426" i="48"/>
  <c r="M426" i="48"/>
  <c r="J427" i="48"/>
  <c r="K427" i="48"/>
  <c r="L427" i="48"/>
  <c r="M427" i="48"/>
  <c r="J428" i="48"/>
  <c r="K428" i="48"/>
  <c r="L428" i="48"/>
  <c r="M428" i="48"/>
  <c r="J430" i="48"/>
  <c r="K430" i="48"/>
  <c r="L430" i="48"/>
  <c r="M430" i="48"/>
  <c r="J431" i="48"/>
  <c r="K431" i="48"/>
  <c r="L431" i="48"/>
  <c r="M431" i="48"/>
  <c r="J432" i="48"/>
  <c r="K432" i="48"/>
  <c r="L432" i="48"/>
  <c r="M432" i="48"/>
  <c r="J433" i="48"/>
  <c r="K433" i="48"/>
  <c r="L433" i="48"/>
  <c r="M433" i="48"/>
  <c r="J434" i="48"/>
  <c r="K434" i="48"/>
  <c r="L434" i="48"/>
  <c r="M434" i="48"/>
  <c r="J435" i="48"/>
  <c r="K435" i="48"/>
  <c r="L435" i="48"/>
  <c r="M435" i="48"/>
  <c r="J436" i="48"/>
  <c r="K436" i="48"/>
  <c r="L436" i="48"/>
  <c r="M436" i="48"/>
  <c r="J437" i="48"/>
  <c r="K437" i="48"/>
  <c r="L437" i="48"/>
  <c r="M437" i="48"/>
  <c r="J438" i="48"/>
  <c r="K438" i="48"/>
  <c r="L438" i="48"/>
  <c r="M438" i="48"/>
  <c r="J439" i="48"/>
  <c r="K439" i="48"/>
  <c r="L439" i="48"/>
  <c r="M439" i="48"/>
  <c r="J440" i="48"/>
  <c r="K440" i="48"/>
  <c r="L440" i="48"/>
  <c r="M440" i="48"/>
  <c r="J441" i="48"/>
  <c r="K441" i="48"/>
  <c r="L441" i="48"/>
  <c r="M441" i="48"/>
  <c r="J442" i="48"/>
  <c r="K442" i="48"/>
  <c r="L442" i="48"/>
  <c r="M442" i="48"/>
  <c r="J443" i="48"/>
  <c r="K443" i="48"/>
  <c r="L443" i="48"/>
  <c r="M443" i="48"/>
  <c r="J444" i="48"/>
  <c r="K444" i="48"/>
  <c r="L444" i="48"/>
  <c r="M444" i="48"/>
  <c r="J445" i="48"/>
  <c r="K445" i="48"/>
  <c r="L445" i="48"/>
  <c r="M445" i="48"/>
  <c r="J446" i="48"/>
  <c r="K446" i="48"/>
  <c r="L446" i="48"/>
  <c r="M446" i="48"/>
  <c r="J447" i="48"/>
  <c r="K447" i="48"/>
  <c r="L447" i="48"/>
  <c r="M447" i="48"/>
  <c r="J448" i="48"/>
  <c r="K448" i="48"/>
  <c r="L448" i="48"/>
  <c r="M448" i="48"/>
  <c r="J449" i="48"/>
  <c r="K449" i="48"/>
  <c r="L449" i="48"/>
  <c r="M449" i="48"/>
  <c r="J450" i="48"/>
  <c r="K450" i="48"/>
  <c r="L450" i="48"/>
  <c r="M450" i="48"/>
  <c r="J451" i="48"/>
  <c r="K451" i="48"/>
  <c r="L451" i="48"/>
  <c r="M451" i="48"/>
  <c r="J452" i="48"/>
  <c r="K452" i="48"/>
  <c r="L452" i="48"/>
  <c r="M452" i="48"/>
  <c r="J454" i="48"/>
  <c r="K454" i="48"/>
  <c r="L454" i="48"/>
  <c r="M454" i="48"/>
  <c r="J455" i="48"/>
  <c r="K455" i="48"/>
  <c r="L455" i="48"/>
  <c r="M455" i="48"/>
  <c r="J456" i="48"/>
  <c r="K456" i="48"/>
  <c r="L456" i="48"/>
  <c r="M456" i="48"/>
  <c r="J457" i="48"/>
  <c r="K457" i="48"/>
  <c r="L457" i="48"/>
  <c r="M457" i="48"/>
  <c r="J458" i="48"/>
  <c r="K458" i="48"/>
  <c r="L458" i="48"/>
  <c r="M458" i="48"/>
  <c r="J459" i="48"/>
  <c r="K459" i="48"/>
  <c r="L459" i="48"/>
  <c r="M459" i="48"/>
  <c r="J460" i="48"/>
  <c r="K460" i="48"/>
  <c r="L460" i="48"/>
  <c r="M460" i="48"/>
  <c r="J461" i="48"/>
  <c r="K461" i="48"/>
  <c r="L461" i="48"/>
  <c r="M461" i="48"/>
  <c r="J462" i="48"/>
  <c r="K462" i="48"/>
  <c r="L462" i="48"/>
  <c r="M462" i="48"/>
  <c r="J463" i="48"/>
  <c r="K463" i="48"/>
  <c r="L463" i="48"/>
  <c r="M463" i="48"/>
  <c r="J464" i="48"/>
  <c r="K464" i="48"/>
  <c r="L464" i="48"/>
  <c r="M464" i="48"/>
  <c r="J465" i="48"/>
  <c r="K465" i="48"/>
  <c r="L465" i="48"/>
  <c r="M465" i="48"/>
  <c r="J466" i="48"/>
  <c r="K466" i="48"/>
  <c r="L466" i="48"/>
  <c r="M466" i="48"/>
  <c r="J467" i="48"/>
  <c r="K467" i="48"/>
  <c r="L467" i="48"/>
  <c r="M467" i="48"/>
  <c r="J468" i="48"/>
  <c r="K468" i="48"/>
  <c r="L468" i="48"/>
  <c r="M468" i="48"/>
  <c r="J469" i="48"/>
  <c r="K469" i="48"/>
  <c r="L469" i="48"/>
  <c r="M469" i="48"/>
  <c r="J470" i="48"/>
  <c r="K470" i="48"/>
  <c r="L470" i="48"/>
  <c r="M470" i="48"/>
  <c r="J471" i="48"/>
  <c r="K471" i="48"/>
  <c r="L471" i="48"/>
  <c r="M471" i="48"/>
  <c r="J472" i="48"/>
  <c r="K472" i="48"/>
  <c r="L472" i="48"/>
  <c r="M472" i="48"/>
  <c r="J473" i="48"/>
  <c r="K473" i="48"/>
  <c r="L473" i="48"/>
  <c r="M473" i="48"/>
  <c r="J474" i="48"/>
  <c r="K474" i="48"/>
  <c r="L474" i="48"/>
  <c r="M474" i="48"/>
  <c r="J475" i="48"/>
  <c r="K475" i="48"/>
  <c r="L475" i="48"/>
  <c r="M475" i="48"/>
  <c r="J476" i="48"/>
  <c r="K476" i="48"/>
  <c r="L476" i="48"/>
  <c r="M476" i="48"/>
  <c r="J477" i="48"/>
  <c r="K477" i="48"/>
  <c r="L477" i="48"/>
  <c r="M477" i="48"/>
  <c r="J479" i="48"/>
  <c r="K479" i="48"/>
  <c r="L479" i="48"/>
  <c r="M479" i="48"/>
  <c r="J480" i="48"/>
  <c r="K480" i="48"/>
  <c r="L480" i="48"/>
  <c r="M480" i="48"/>
  <c r="J481" i="48"/>
  <c r="K481" i="48"/>
  <c r="L481" i="48"/>
  <c r="M481" i="48"/>
  <c r="J482" i="48"/>
  <c r="K482" i="48"/>
  <c r="L482" i="48"/>
  <c r="M482" i="48"/>
  <c r="J483" i="48"/>
  <c r="K483" i="48"/>
  <c r="L483" i="48"/>
  <c r="M483" i="48"/>
  <c r="J484" i="48"/>
  <c r="K484" i="48"/>
  <c r="L484" i="48"/>
  <c r="M484" i="48"/>
  <c r="J485" i="48"/>
  <c r="K485" i="48"/>
  <c r="L485" i="48"/>
  <c r="M485" i="48"/>
  <c r="J486" i="48"/>
  <c r="K486" i="48"/>
  <c r="L486" i="48"/>
  <c r="M486" i="48"/>
  <c r="J487" i="48"/>
  <c r="K487" i="48"/>
  <c r="L487" i="48"/>
  <c r="M487" i="48"/>
  <c r="J488" i="48"/>
  <c r="K488" i="48"/>
  <c r="L488" i="48"/>
  <c r="M488" i="48"/>
  <c r="J489" i="48"/>
  <c r="K489" i="48"/>
  <c r="L489" i="48"/>
  <c r="M489" i="48"/>
  <c r="J490" i="48"/>
  <c r="K490" i="48"/>
  <c r="L490" i="48"/>
  <c r="M490" i="48"/>
  <c r="J491" i="48"/>
  <c r="K491" i="48"/>
  <c r="L491" i="48"/>
  <c r="M491" i="48"/>
  <c r="J492" i="48"/>
  <c r="K492" i="48"/>
  <c r="L492" i="48"/>
  <c r="M492" i="48"/>
  <c r="J493" i="48"/>
  <c r="K493" i="48"/>
  <c r="L493" i="48"/>
  <c r="M493" i="48"/>
  <c r="J494" i="48"/>
  <c r="K494" i="48"/>
  <c r="L494" i="48"/>
  <c r="M494" i="48"/>
  <c r="J495" i="48"/>
  <c r="K495" i="48"/>
  <c r="L495" i="48"/>
  <c r="M495" i="48"/>
  <c r="J496" i="48"/>
  <c r="K496" i="48"/>
  <c r="L496" i="48"/>
  <c r="M496" i="48"/>
  <c r="J497" i="48"/>
  <c r="K497" i="48"/>
  <c r="L497" i="48"/>
  <c r="M497" i="48"/>
  <c r="J498" i="48"/>
  <c r="K498" i="48"/>
  <c r="L498" i="48"/>
  <c r="M498" i="48"/>
  <c r="J499" i="48"/>
  <c r="K499" i="48"/>
  <c r="L499" i="48"/>
  <c r="M499" i="48"/>
  <c r="J500" i="48"/>
  <c r="K500" i="48"/>
  <c r="L500" i="48"/>
  <c r="M500" i="48"/>
  <c r="J501" i="48"/>
  <c r="K501" i="48"/>
  <c r="L501" i="48"/>
  <c r="M501" i="48"/>
  <c r="J504" i="48"/>
  <c r="K504" i="48"/>
  <c r="L504" i="48"/>
  <c r="M504" i="48"/>
  <c r="J505" i="48"/>
  <c r="K505" i="48"/>
  <c r="L505" i="48"/>
  <c r="M505" i="48"/>
  <c r="J506" i="48"/>
  <c r="K506" i="48"/>
  <c r="L506" i="48"/>
  <c r="M506" i="48"/>
  <c r="J507" i="48"/>
  <c r="K507" i="48"/>
  <c r="L507" i="48"/>
  <c r="M507" i="48"/>
  <c r="J508" i="48"/>
  <c r="K508" i="48"/>
  <c r="L508" i="48"/>
  <c r="M508" i="48"/>
  <c r="J509" i="48"/>
  <c r="K509" i="48"/>
  <c r="L509" i="48"/>
  <c r="M509" i="48"/>
  <c r="J510" i="48"/>
  <c r="K510" i="48"/>
  <c r="L510" i="48"/>
  <c r="M510" i="48"/>
  <c r="J511" i="48"/>
  <c r="K511" i="48"/>
  <c r="L511" i="48"/>
  <c r="M511" i="48"/>
  <c r="J512" i="48"/>
  <c r="K512" i="48"/>
  <c r="L512" i="48"/>
  <c r="M512" i="48"/>
  <c r="J513" i="48"/>
  <c r="K513" i="48"/>
  <c r="L513" i="48"/>
  <c r="M513" i="48"/>
  <c r="J514" i="48"/>
  <c r="K514" i="48"/>
  <c r="L514" i="48"/>
  <c r="M514" i="48"/>
  <c r="J515" i="48"/>
  <c r="K515" i="48"/>
  <c r="L515" i="48"/>
  <c r="M515" i="48"/>
  <c r="J516" i="48"/>
  <c r="K516" i="48"/>
  <c r="L516" i="48"/>
  <c r="M516" i="48"/>
  <c r="J517" i="48"/>
  <c r="K517" i="48"/>
  <c r="L517" i="48"/>
  <c r="M517" i="48"/>
  <c r="J518" i="48"/>
  <c r="K518" i="48"/>
  <c r="L518" i="48"/>
  <c r="M518" i="48"/>
  <c r="J519" i="48"/>
  <c r="K519" i="48"/>
  <c r="L519" i="48"/>
  <c r="M519" i="48"/>
  <c r="J520" i="48"/>
  <c r="K520" i="48"/>
  <c r="L520" i="48"/>
  <c r="M520" i="48"/>
  <c r="J521" i="48"/>
  <c r="K521" i="48"/>
  <c r="L521" i="48"/>
  <c r="M521" i="48"/>
  <c r="J522" i="48"/>
  <c r="K522" i="48"/>
  <c r="L522" i="48"/>
  <c r="M522" i="48"/>
  <c r="J523" i="48"/>
  <c r="K523" i="48"/>
  <c r="L523" i="48"/>
  <c r="M523" i="48"/>
  <c r="J524" i="48"/>
  <c r="K524" i="48"/>
  <c r="L524" i="48"/>
  <c r="M524" i="48"/>
  <c r="J525" i="48"/>
  <c r="K525" i="48"/>
  <c r="L525" i="48"/>
  <c r="M525" i="48"/>
  <c r="J526" i="48"/>
  <c r="K526" i="48"/>
  <c r="L526" i="48"/>
  <c r="M526" i="48"/>
  <c r="J527" i="48"/>
  <c r="K527" i="48"/>
  <c r="L527" i="48"/>
  <c r="M527" i="48"/>
  <c r="J528" i="48"/>
  <c r="K528" i="48"/>
  <c r="L528" i="48"/>
  <c r="M528" i="48"/>
  <c r="J530" i="48"/>
  <c r="K530" i="48"/>
  <c r="L530" i="48"/>
  <c r="M530" i="48"/>
  <c r="J531" i="48"/>
  <c r="K531" i="48"/>
  <c r="L531" i="48"/>
  <c r="M531" i="48"/>
  <c r="J532" i="48"/>
  <c r="K532" i="48"/>
  <c r="L532" i="48"/>
  <c r="M532" i="48"/>
  <c r="J533" i="48"/>
  <c r="K533" i="48"/>
  <c r="L533" i="48"/>
  <c r="M533" i="48"/>
  <c r="J534" i="48"/>
  <c r="K534" i="48"/>
  <c r="L534" i="48"/>
  <c r="M534" i="48"/>
  <c r="J535" i="48"/>
  <c r="K535" i="48"/>
  <c r="L535" i="48"/>
  <c r="M535" i="48"/>
  <c r="J536" i="48"/>
  <c r="K536" i="48"/>
  <c r="L536" i="48"/>
  <c r="M536" i="48"/>
  <c r="J537" i="48"/>
  <c r="K537" i="48"/>
  <c r="L537" i="48"/>
  <c r="M537" i="48"/>
  <c r="J538" i="48"/>
  <c r="K538" i="48"/>
  <c r="L538" i="48"/>
  <c r="M538" i="48"/>
  <c r="J539" i="48"/>
  <c r="K539" i="48"/>
  <c r="L539" i="48"/>
  <c r="M539" i="48"/>
  <c r="J540" i="48"/>
  <c r="K540" i="48"/>
  <c r="L540" i="48"/>
  <c r="M540" i="48"/>
  <c r="J541" i="48"/>
  <c r="K541" i="48"/>
  <c r="L541" i="48"/>
  <c r="M541" i="48"/>
  <c r="J542" i="48"/>
  <c r="K542" i="48"/>
  <c r="L542" i="48"/>
  <c r="M542" i="48"/>
  <c r="J543" i="48"/>
  <c r="K543" i="48"/>
  <c r="L543" i="48"/>
  <c r="M543" i="48"/>
  <c r="J544" i="48"/>
  <c r="K544" i="48"/>
  <c r="L544" i="48"/>
  <c r="M544" i="48"/>
  <c r="J545" i="48"/>
  <c r="K545" i="48"/>
  <c r="L545" i="48"/>
  <c r="M545" i="48"/>
  <c r="J546" i="48"/>
  <c r="K546" i="48"/>
  <c r="L546" i="48"/>
  <c r="M546" i="48"/>
  <c r="J547" i="48"/>
  <c r="K547" i="48"/>
  <c r="L547" i="48"/>
  <c r="M547" i="48"/>
  <c r="J548" i="48"/>
  <c r="K548" i="48"/>
  <c r="L548" i="48"/>
  <c r="M548" i="48"/>
  <c r="J549" i="48"/>
  <c r="K549" i="48"/>
  <c r="L549" i="48"/>
  <c r="M549" i="48"/>
  <c r="J550" i="48"/>
  <c r="K550" i="48"/>
  <c r="L550" i="48"/>
  <c r="M550" i="48"/>
  <c r="J551" i="48"/>
  <c r="K551" i="48"/>
  <c r="L551" i="48"/>
  <c r="M551" i="48"/>
  <c r="J552" i="48"/>
  <c r="K552" i="48"/>
  <c r="L552" i="48"/>
  <c r="M552" i="48"/>
  <c r="J553" i="48"/>
  <c r="K553" i="48"/>
  <c r="L553" i="48"/>
  <c r="M553" i="48"/>
  <c r="J555" i="48"/>
  <c r="K555" i="48"/>
  <c r="L555" i="48"/>
  <c r="M555" i="48"/>
  <c r="J556" i="48"/>
  <c r="K556" i="48"/>
  <c r="L556" i="48"/>
  <c r="M556" i="48"/>
  <c r="J557" i="48"/>
  <c r="K557" i="48"/>
  <c r="L557" i="48"/>
  <c r="M557" i="48"/>
  <c r="J558" i="48"/>
  <c r="K558" i="48"/>
  <c r="L558" i="48"/>
  <c r="M558" i="48"/>
  <c r="J559" i="48"/>
  <c r="K559" i="48"/>
  <c r="L559" i="48"/>
  <c r="M559" i="48"/>
  <c r="J560" i="48"/>
  <c r="K560" i="48"/>
  <c r="L560" i="48"/>
  <c r="M560" i="48"/>
  <c r="J561" i="48"/>
  <c r="K561" i="48"/>
  <c r="L561" i="48"/>
  <c r="M561" i="48"/>
  <c r="J562" i="48"/>
  <c r="K562" i="48"/>
  <c r="L562" i="48"/>
  <c r="M562" i="48"/>
  <c r="J563" i="48"/>
  <c r="K563" i="48"/>
  <c r="L563" i="48"/>
  <c r="M563" i="48"/>
  <c r="J564" i="48"/>
  <c r="K564" i="48"/>
  <c r="L564" i="48"/>
  <c r="M564" i="48"/>
  <c r="J565" i="48"/>
  <c r="K565" i="48"/>
  <c r="L565" i="48"/>
  <c r="M565" i="48"/>
  <c r="J566" i="48"/>
  <c r="K566" i="48"/>
  <c r="L566" i="48"/>
  <c r="M566" i="48"/>
  <c r="J567" i="48"/>
  <c r="K567" i="48"/>
  <c r="L567" i="48"/>
  <c r="M567" i="48"/>
  <c r="J568" i="48"/>
  <c r="K568" i="48"/>
  <c r="L568" i="48"/>
  <c r="M568" i="48"/>
  <c r="J569" i="48"/>
  <c r="K569" i="48"/>
  <c r="L569" i="48"/>
  <c r="M569" i="48"/>
  <c r="J570" i="48"/>
  <c r="K570" i="48"/>
  <c r="L570" i="48"/>
  <c r="M570" i="48"/>
  <c r="J571" i="48"/>
  <c r="K571" i="48"/>
  <c r="L571" i="48"/>
  <c r="M571" i="48"/>
  <c r="J572" i="48"/>
  <c r="K572" i="48"/>
  <c r="L572" i="48"/>
  <c r="M572" i="48"/>
  <c r="J573" i="48"/>
  <c r="K573" i="48"/>
  <c r="L573" i="48"/>
  <c r="M573" i="48"/>
  <c r="J574" i="48"/>
  <c r="K574" i="48"/>
  <c r="L574" i="48"/>
  <c r="M574" i="48"/>
  <c r="J575" i="48"/>
  <c r="K575" i="48"/>
  <c r="L575" i="48"/>
  <c r="M575" i="48"/>
  <c r="J576" i="48"/>
  <c r="K576" i="48"/>
  <c r="L576" i="48"/>
  <c r="M576" i="48"/>
  <c r="J577" i="48"/>
  <c r="K577" i="48"/>
  <c r="L577" i="48"/>
  <c r="M577" i="48"/>
  <c r="J578" i="48"/>
  <c r="K578" i="48"/>
  <c r="L578" i="48"/>
  <c r="M578" i="48"/>
  <c r="J580" i="48"/>
  <c r="K580" i="48"/>
  <c r="L580" i="48"/>
  <c r="M580" i="48"/>
  <c r="J581" i="48"/>
  <c r="K581" i="48"/>
  <c r="L581" i="48"/>
  <c r="M581" i="48"/>
  <c r="J582" i="48"/>
  <c r="K582" i="48"/>
  <c r="L582" i="48"/>
  <c r="M582" i="48"/>
  <c r="J583" i="48"/>
  <c r="K583" i="48"/>
  <c r="L583" i="48"/>
  <c r="M583" i="48"/>
  <c r="J584" i="48"/>
  <c r="K584" i="48"/>
  <c r="L584" i="48"/>
  <c r="M584" i="48"/>
  <c r="J585" i="48"/>
  <c r="K585" i="48"/>
  <c r="L585" i="48"/>
  <c r="M585" i="48"/>
  <c r="J586" i="48"/>
  <c r="K586" i="48"/>
  <c r="L586" i="48"/>
  <c r="M586" i="48"/>
  <c r="J587" i="48"/>
  <c r="K587" i="48"/>
  <c r="L587" i="48"/>
  <c r="M587" i="48"/>
  <c r="J588" i="48"/>
  <c r="K588" i="48"/>
  <c r="L588" i="48"/>
  <c r="M588" i="48"/>
  <c r="J589" i="48"/>
  <c r="K589" i="48"/>
  <c r="L589" i="48"/>
  <c r="M589" i="48"/>
  <c r="J590" i="48"/>
  <c r="K590" i="48"/>
  <c r="L590" i="48"/>
  <c r="M590" i="48"/>
  <c r="J591" i="48"/>
  <c r="K591" i="48"/>
  <c r="L591" i="48"/>
  <c r="M591" i="48"/>
  <c r="J592" i="48"/>
  <c r="K592" i="48"/>
  <c r="L592" i="48"/>
  <c r="M592" i="48"/>
  <c r="J593" i="48"/>
  <c r="K593" i="48"/>
  <c r="L593" i="48"/>
  <c r="M593" i="48"/>
  <c r="J594" i="48"/>
  <c r="K594" i="48"/>
  <c r="L594" i="48"/>
  <c r="M594" i="48"/>
  <c r="J595" i="48"/>
  <c r="K595" i="48"/>
  <c r="L595" i="48"/>
  <c r="M595" i="48"/>
  <c r="J596" i="48"/>
  <c r="K596" i="48"/>
  <c r="L596" i="48"/>
  <c r="M596" i="48"/>
  <c r="J597" i="48"/>
  <c r="K597" i="48"/>
  <c r="L597" i="48"/>
  <c r="M597" i="48"/>
  <c r="J598" i="48"/>
  <c r="K598" i="48"/>
  <c r="L598" i="48"/>
  <c r="M598" i="48"/>
  <c r="J599" i="48"/>
  <c r="K599" i="48"/>
  <c r="L599" i="48"/>
  <c r="M599" i="48"/>
  <c r="J600" i="48"/>
  <c r="K600" i="48"/>
  <c r="L600" i="48"/>
  <c r="M600" i="48"/>
  <c r="J601" i="48"/>
  <c r="K601" i="48"/>
  <c r="L601" i="48"/>
  <c r="M601" i="48"/>
  <c r="J602" i="48"/>
  <c r="K602" i="48"/>
  <c r="L602" i="48"/>
  <c r="M602" i="48"/>
  <c r="J603" i="48"/>
  <c r="K603" i="48"/>
  <c r="L603" i="48"/>
  <c r="M603" i="48"/>
  <c r="J604" i="48"/>
  <c r="K604" i="48"/>
  <c r="L604" i="48"/>
  <c r="M604" i="48"/>
  <c r="J605" i="48"/>
  <c r="K605" i="48"/>
  <c r="L605" i="48"/>
  <c r="M605" i="48"/>
  <c r="J607" i="48"/>
  <c r="K607" i="48"/>
  <c r="L607" i="48"/>
  <c r="M607" i="48"/>
  <c r="J608" i="48"/>
  <c r="K608" i="48"/>
  <c r="L608" i="48"/>
  <c r="M608" i="48"/>
  <c r="J609" i="48"/>
  <c r="K609" i="48"/>
  <c r="L609" i="48"/>
  <c r="M609" i="48"/>
  <c r="J610" i="48"/>
  <c r="K610" i="48"/>
  <c r="L610" i="48"/>
  <c r="M610" i="48"/>
  <c r="J611" i="48"/>
  <c r="K611" i="48"/>
  <c r="L611" i="48"/>
  <c r="M611" i="48"/>
  <c r="J612" i="48"/>
  <c r="K612" i="48"/>
  <c r="L612" i="48"/>
  <c r="M612" i="48"/>
  <c r="J613" i="48"/>
  <c r="K613" i="48"/>
  <c r="L613" i="48"/>
  <c r="M613" i="48"/>
  <c r="J614" i="48"/>
  <c r="K614" i="48"/>
  <c r="L614" i="48"/>
  <c r="M614" i="48"/>
  <c r="J615" i="48"/>
  <c r="K615" i="48"/>
  <c r="L615" i="48"/>
  <c r="M615" i="48"/>
  <c r="J616" i="48"/>
  <c r="K616" i="48"/>
  <c r="L616" i="48"/>
  <c r="M616" i="48"/>
  <c r="J617" i="48"/>
  <c r="K617" i="48"/>
  <c r="L617" i="48"/>
  <c r="M617" i="48"/>
  <c r="J618" i="48"/>
  <c r="K618" i="48"/>
  <c r="L618" i="48"/>
  <c r="M618" i="48"/>
  <c r="J619" i="48"/>
  <c r="K619" i="48"/>
  <c r="L619" i="48"/>
  <c r="M619" i="48"/>
  <c r="J620" i="48"/>
  <c r="K620" i="48"/>
  <c r="L620" i="48"/>
  <c r="M620" i="48"/>
  <c r="J621" i="48"/>
  <c r="K621" i="48"/>
  <c r="L621" i="48"/>
  <c r="M621" i="48"/>
  <c r="J622" i="48"/>
  <c r="K622" i="48"/>
  <c r="L622" i="48"/>
  <c r="M622" i="48"/>
  <c r="J623" i="48"/>
  <c r="K623" i="48"/>
  <c r="L623" i="48"/>
  <c r="M623" i="48"/>
  <c r="J624" i="48"/>
  <c r="K624" i="48"/>
  <c r="L624" i="48"/>
  <c r="M624" i="48"/>
  <c r="J625" i="48"/>
  <c r="K625" i="48"/>
  <c r="L625" i="48"/>
  <c r="M625" i="48"/>
  <c r="J626" i="48"/>
  <c r="K626" i="48"/>
  <c r="L626" i="48"/>
  <c r="M626" i="48"/>
  <c r="J627" i="48"/>
  <c r="K627" i="48"/>
  <c r="L627" i="48"/>
  <c r="M627" i="48"/>
  <c r="J628" i="48"/>
  <c r="K628" i="48"/>
  <c r="L628" i="48"/>
  <c r="M628" i="48"/>
  <c r="J629" i="48"/>
  <c r="K629" i="48"/>
  <c r="L629" i="48"/>
  <c r="M629" i="48"/>
  <c r="J630" i="48"/>
  <c r="K630" i="48"/>
  <c r="L630" i="48"/>
  <c r="M630" i="48"/>
  <c r="J632" i="48"/>
  <c r="K632" i="48"/>
  <c r="L632" i="48"/>
  <c r="M632" i="48"/>
  <c r="J633" i="48"/>
  <c r="K633" i="48"/>
  <c r="L633" i="48"/>
  <c r="M633" i="48"/>
  <c r="J634" i="48"/>
  <c r="K634" i="48"/>
  <c r="L634" i="48"/>
  <c r="M634" i="48"/>
  <c r="J635" i="48"/>
  <c r="K635" i="48"/>
  <c r="L635" i="48"/>
  <c r="M635" i="48"/>
  <c r="J636" i="48"/>
  <c r="K636" i="48"/>
  <c r="L636" i="48"/>
  <c r="M636" i="48"/>
  <c r="J637" i="48"/>
  <c r="K637" i="48"/>
  <c r="L637" i="48"/>
  <c r="M637" i="48"/>
  <c r="J638" i="48"/>
  <c r="K638" i="48"/>
  <c r="L638" i="48"/>
  <c r="M638" i="48"/>
  <c r="J639" i="48"/>
  <c r="K639" i="48"/>
  <c r="L639" i="48"/>
  <c r="M639" i="48"/>
  <c r="J640" i="48"/>
  <c r="K640" i="48"/>
  <c r="L640" i="48"/>
  <c r="M640" i="48"/>
  <c r="J641" i="48"/>
  <c r="K641" i="48"/>
  <c r="L641" i="48"/>
  <c r="M641" i="48"/>
  <c r="J642" i="48"/>
  <c r="K642" i="48"/>
  <c r="L642" i="48"/>
  <c r="M642" i="48"/>
  <c r="J643" i="48"/>
  <c r="K643" i="48"/>
  <c r="L643" i="48"/>
  <c r="M643" i="48"/>
  <c r="J644" i="48"/>
  <c r="K644" i="48"/>
  <c r="L644" i="48"/>
  <c r="M644" i="48"/>
  <c r="J645" i="48"/>
  <c r="K645" i="48"/>
  <c r="L645" i="48"/>
  <c r="M645" i="48"/>
  <c r="J646" i="48"/>
  <c r="K646" i="48"/>
  <c r="L646" i="48"/>
  <c r="M646" i="48"/>
  <c r="J647" i="48"/>
  <c r="K647" i="48"/>
  <c r="L647" i="48"/>
  <c r="M647" i="48"/>
  <c r="J648" i="48"/>
  <c r="K648" i="48"/>
  <c r="L648" i="48"/>
  <c r="M648" i="48"/>
  <c r="J649" i="48"/>
  <c r="K649" i="48"/>
  <c r="L649" i="48"/>
  <c r="M649" i="48"/>
  <c r="J650" i="48"/>
  <c r="K650" i="48"/>
  <c r="L650" i="48"/>
  <c r="M650" i="48"/>
  <c r="J651" i="48"/>
  <c r="K651" i="48"/>
  <c r="L651" i="48"/>
  <c r="M651" i="48"/>
  <c r="J652" i="48"/>
  <c r="K652" i="48"/>
  <c r="L652" i="48"/>
  <c r="M652" i="48"/>
  <c r="J653" i="48"/>
  <c r="K653" i="48"/>
  <c r="L653" i="48"/>
  <c r="M653" i="48"/>
  <c r="J654" i="48"/>
  <c r="K654" i="48"/>
  <c r="L654" i="48"/>
  <c r="M654" i="48"/>
  <c r="J655" i="48"/>
  <c r="K655" i="48"/>
  <c r="L655" i="48"/>
  <c r="M655" i="48"/>
  <c r="J657" i="48"/>
  <c r="K657" i="48"/>
  <c r="L657" i="48"/>
  <c r="M657" i="48"/>
  <c r="J658" i="48"/>
  <c r="K658" i="48"/>
  <c r="L658" i="48"/>
  <c r="M658" i="48"/>
  <c r="J659" i="48"/>
  <c r="K659" i="48"/>
  <c r="L659" i="48"/>
  <c r="M659" i="48"/>
  <c r="J660" i="48"/>
  <c r="K660" i="48"/>
  <c r="L660" i="48"/>
  <c r="M660" i="48"/>
  <c r="J661" i="48"/>
  <c r="K661" i="48"/>
  <c r="L661" i="48"/>
  <c r="M661" i="48"/>
  <c r="J662" i="48"/>
  <c r="K662" i="48"/>
  <c r="L662" i="48"/>
  <c r="M662" i="48"/>
  <c r="J663" i="48"/>
  <c r="K663" i="48"/>
  <c r="L663" i="48"/>
  <c r="M663" i="48"/>
  <c r="J664" i="48"/>
  <c r="K664" i="48"/>
  <c r="L664" i="48"/>
  <c r="M664" i="48"/>
  <c r="J665" i="48"/>
  <c r="K665" i="48"/>
  <c r="L665" i="48"/>
  <c r="M665" i="48"/>
  <c r="J666" i="48"/>
  <c r="K666" i="48"/>
  <c r="L666" i="48"/>
  <c r="M666" i="48"/>
  <c r="J667" i="48"/>
  <c r="K667" i="48"/>
  <c r="L667" i="48"/>
  <c r="M667" i="48"/>
  <c r="J668" i="48"/>
  <c r="K668" i="48"/>
  <c r="L668" i="48"/>
  <c r="M668" i="48"/>
  <c r="J669" i="48"/>
  <c r="K669" i="48"/>
  <c r="L669" i="48"/>
  <c r="M669" i="48"/>
  <c r="J670" i="48"/>
  <c r="K670" i="48"/>
  <c r="L670" i="48"/>
  <c r="M670" i="48"/>
  <c r="J671" i="48"/>
  <c r="K671" i="48"/>
  <c r="L671" i="48"/>
  <c r="M671" i="48"/>
  <c r="J672" i="48"/>
  <c r="K672" i="48"/>
  <c r="L672" i="48"/>
  <c r="M672" i="48"/>
  <c r="J673" i="48"/>
  <c r="K673" i="48"/>
  <c r="L673" i="48"/>
  <c r="M673" i="48"/>
  <c r="J674" i="48"/>
  <c r="K674" i="48"/>
  <c r="L674" i="48"/>
  <c r="M674" i="48"/>
  <c r="J675" i="48"/>
  <c r="K675" i="48"/>
  <c r="L675" i="48"/>
  <c r="M675" i="48"/>
  <c r="J676" i="48"/>
  <c r="K676" i="48"/>
  <c r="L676" i="48"/>
  <c r="M676" i="48"/>
  <c r="J677" i="48"/>
  <c r="K677" i="48"/>
  <c r="L677" i="48"/>
  <c r="M677" i="48"/>
  <c r="J678" i="48"/>
  <c r="K678" i="48"/>
  <c r="L678" i="48"/>
  <c r="M678" i="48"/>
  <c r="J679" i="48"/>
  <c r="K679" i="48"/>
  <c r="L679" i="48"/>
  <c r="M679" i="48"/>
  <c r="J680" i="48"/>
  <c r="K680" i="48"/>
  <c r="L680" i="48"/>
  <c r="M680" i="48"/>
  <c r="J682" i="48"/>
  <c r="K682" i="48"/>
  <c r="L682" i="48"/>
  <c r="M682" i="48"/>
  <c r="J683" i="48"/>
  <c r="K683" i="48"/>
  <c r="L683" i="48"/>
  <c r="M683" i="48"/>
  <c r="J684" i="48"/>
  <c r="K684" i="48"/>
  <c r="L684" i="48"/>
  <c r="M684" i="48"/>
  <c r="J685" i="48"/>
  <c r="K685" i="48"/>
  <c r="L685" i="48"/>
  <c r="M685" i="48"/>
  <c r="J686" i="48"/>
  <c r="K686" i="48"/>
  <c r="L686" i="48"/>
  <c r="M686" i="48"/>
  <c r="J687" i="48"/>
  <c r="K687" i="48"/>
  <c r="L687" i="48"/>
  <c r="M687" i="48"/>
  <c r="J688" i="48"/>
  <c r="K688" i="48"/>
  <c r="L688" i="48"/>
  <c r="M688" i="48"/>
  <c r="J689" i="48"/>
  <c r="K689" i="48"/>
  <c r="L689" i="48"/>
  <c r="M689" i="48"/>
  <c r="J690" i="48"/>
  <c r="K690" i="48"/>
  <c r="L690" i="48"/>
  <c r="M690" i="48"/>
  <c r="J691" i="48"/>
  <c r="K691" i="48"/>
  <c r="L691" i="48"/>
  <c r="M691" i="48"/>
  <c r="J692" i="48"/>
  <c r="K692" i="48"/>
  <c r="L692" i="48"/>
  <c r="M692" i="48"/>
  <c r="J693" i="48"/>
  <c r="K693" i="48"/>
  <c r="L693" i="48"/>
  <c r="M693" i="48"/>
  <c r="J694" i="48"/>
  <c r="K694" i="48"/>
  <c r="L694" i="48"/>
  <c r="M694" i="48"/>
  <c r="J695" i="48"/>
  <c r="K695" i="48"/>
  <c r="L695" i="48"/>
  <c r="M695" i="48"/>
  <c r="J696" i="48"/>
  <c r="K696" i="48"/>
  <c r="L696" i="48"/>
  <c r="M696" i="48"/>
  <c r="J697" i="48"/>
  <c r="K697" i="48"/>
  <c r="L697" i="48"/>
  <c r="M697" i="48"/>
  <c r="J698" i="48"/>
  <c r="K698" i="48"/>
  <c r="L698" i="48"/>
  <c r="M698" i="48"/>
  <c r="J699" i="48"/>
  <c r="K699" i="48"/>
  <c r="L699" i="48"/>
  <c r="M699" i="48"/>
  <c r="J700" i="48"/>
  <c r="K700" i="48"/>
  <c r="L700" i="48"/>
  <c r="M700" i="48"/>
  <c r="J701" i="48"/>
  <c r="K701" i="48"/>
  <c r="L701" i="48"/>
  <c r="M701" i="48"/>
  <c r="J702" i="48"/>
  <c r="K702" i="48"/>
  <c r="L702" i="48"/>
  <c r="M702" i="48"/>
  <c r="J703" i="48"/>
  <c r="K703" i="48"/>
  <c r="L703" i="48"/>
  <c r="M703" i="48"/>
  <c r="J704" i="48"/>
  <c r="K704" i="48"/>
  <c r="L704" i="48"/>
  <c r="M704" i="48"/>
  <c r="J705" i="48"/>
  <c r="K705" i="48"/>
  <c r="L705" i="48"/>
  <c r="M705" i="48"/>
  <c r="J707" i="48"/>
  <c r="K707" i="48"/>
  <c r="L707" i="48"/>
  <c r="M707" i="48"/>
  <c r="J708" i="48"/>
  <c r="K708" i="48"/>
  <c r="L708" i="48"/>
  <c r="M708" i="48"/>
  <c r="J709" i="48"/>
  <c r="K709" i="48"/>
  <c r="L709" i="48"/>
  <c r="M709" i="48"/>
  <c r="J710" i="48"/>
  <c r="K710" i="48"/>
  <c r="L710" i="48"/>
  <c r="M710" i="48"/>
  <c r="J711" i="48"/>
  <c r="K711" i="48"/>
  <c r="L711" i="48"/>
  <c r="M711" i="48"/>
  <c r="J712" i="48"/>
  <c r="K712" i="48"/>
  <c r="L712" i="48"/>
  <c r="M712" i="48"/>
  <c r="J713" i="48"/>
  <c r="K713" i="48"/>
  <c r="L713" i="48"/>
  <c r="M713" i="48"/>
  <c r="J714" i="48"/>
  <c r="K714" i="48"/>
  <c r="L714" i="48"/>
  <c r="M714" i="48"/>
  <c r="J715" i="48"/>
  <c r="K715" i="48"/>
  <c r="L715" i="48"/>
  <c r="M715" i="48"/>
  <c r="J716" i="48"/>
  <c r="K716" i="48"/>
  <c r="L716" i="48"/>
  <c r="M716" i="48"/>
  <c r="J717" i="48"/>
  <c r="K717" i="48"/>
  <c r="L717" i="48"/>
  <c r="M717" i="48"/>
  <c r="J718" i="48"/>
  <c r="K718" i="48"/>
  <c r="L718" i="48"/>
  <c r="M718" i="48"/>
  <c r="J719" i="48"/>
  <c r="K719" i="48"/>
  <c r="L719" i="48"/>
  <c r="M719" i="48"/>
  <c r="J720" i="48"/>
  <c r="K720" i="48"/>
  <c r="L720" i="48"/>
  <c r="M720" i="48"/>
  <c r="J721" i="48"/>
  <c r="K721" i="48"/>
  <c r="L721" i="48"/>
  <c r="M721" i="48"/>
  <c r="J722" i="48"/>
  <c r="K722" i="48"/>
  <c r="L722" i="48"/>
  <c r="M722" i="48"/>
  <c r="J723" i="48"/>
  <c r="K723" i="48"/>
  <c r="L723" i="48"/>
  <c r="M723" i="48"/>
  <c r="J724" i="48"/>
  <c r="K724" i="48"/>
  <c r="L724" i="48"/>
  <c r="M724" i="48"/>
  <c r="J725" i="48"/>
  <c r="K725" i="48"/>
  <c r="L725" i="48"/>
  <c r="M725" i="48"/>
  <c r="J726" i="48"/>
  <c r="K726" i="48"/>
  <c r="L726" i="48"/>
  <c r="M726" i="48"/>
  <c r="J727" i="48"/>
  <c r="K727" i="48"/>
  <c r="L727" i="48"/>
  <c r="M727" i="48"/>
  <c r="J728" i="48"/>
  <c r="K728" i="48"/>
  <c r="L728" i="48"/>
  <c r="M728" i="48"/>
  <c r="J729" i="48"/>
  <c r="K729" i="48"/>
  <c r="L729" i="48"/>
  <c r="M729" i="48"/>
  <c r="J730" i="48"/>
  <c r="K730" i="48"/>
  <c r="L730" i="48"/>
  <c r="M730" i="48"/>
  <c r="J732" i="48"/>
  <c r="K732" i="48"/>
  <c r="L732" i="48"/>
  <c r="M732" i="48"/>
  <c r="J733" i="48"/>
  <c r="K733" i="48"/>
  <c r="L733" i="48"/>
  <c r="M733" i="48"/>
  <c r="J734" i="48"/>
  <c r="K734" i="48"/>
  <c r="L734" i="48"/>
  <c r="M734" i="48"/>
  <c r="J735" i="48"/>
  <c r="K735" i="48"/>
  <c r="L735" i="48"/>
  <c r="M735" i="48"/>
  <c r="J736" i="48"/>
  <c r="K736" i="48"/>
  <c r="L736" i="48"/>
  <c r="M736" i="48"/>
  <c r="J737" i="48"/>
  <c r="K737" i="48"/>
  <c r="L737" i="48"/>
  <c r="M737" i="48"/>
  <c r="J738" i="48"/>
  <c r="K738" i="48"/>
  <c r="L738" i="48"/>
  <c r="M738" i="48"/>
  <c r="J739" i="48"/>
  <c r="K739" i="48"/>
  <c r="L739" i="48"/>
  <c r="M739" i="48"/>
  <c r="J740" i="48"/>
  <c r="K740" i="48"/>
  <c r="L740" i="48"/>
  <c r="M740" i="48"/>
  <c r="J741" i="48"/>
  <c r="K741" i="48"/>
  <c r="L741" i="48"/>
  <c r="M741" i="48"/>
  <c r="J742" i="48"/>
  <c r="K742" i="48"/>
  <c r="L742" i="48"/>
  <c r="M742" i="48"/>
  <c r="J743" i="48"/>
  <c r="K743" i="48"/>
  <c r="L743" i="48"/>
  <c r="M743" i="48"/>
  <c r="J744" i="48"/>
  <c r="K744" i="48"/>
  <c r="L744" i="48"/>
  <c r="M744" i="48"/>
  <c r="J745" i="48"/>
  <c r="K745" i="48"/>
  <c r="L745" i="48"/>
  <c r="M745" i="48"/>
  <c r="J746" i="48"/>
  <c r="K746" i="48"/>
  <c r="L746" i="48"/>
  <c r="M746" i="48"/>
  <c r="J747" i="48"/>
  <c r="K747" i="48"/>
  <c r="L747" i="48"/>
  <c r="M747" i="48"/>
  <c r="J748" i="48"/>
  <c r="K748" i="48"/>
  <c r="L748" i="48"/>
  <c r="M748" i="48"/>
  <c r="J749" i="48"/>
  <c r="K749" i="48"/>
  <c r="L749" i="48"/>
  <c r="M749" i="48"/>
  <c r="J750" i="48"/>
  <c r="K750" i="48"/>
  <c r="L750" i="48"/>
  <c r="M750" i="48"/>
  <c r="J751" i="48"/>
  <c r="K751" i="48"/>
  <c r="L751" i="48"/>
  <c r="M751" i="48"/>
  <c r="J752" i="48"/>
  <c r="K752" i="48"/>
  <c r="L752" i="48"/>
  <c r="M752" i="48"/>
  <c r="J753" i="48"/>
  <c r="K753" i="48"/>
  <c r="L753" i="48"/>
  <c r="M753" i="48"/>
  <c r="J754" i="48"/>
  <c r="K754" i="48"/>
  <c r="L754" i="48"/>
  <c r="M754" i="48"/>
  <c r="J755" i="48"/>
  <c r="K755" i="48"/>
  <c r="L755" i="48"/>
  <c r="M755" i="48"/>
  <c r="J757" i="48"/>
  <c r="K757" i="48"/>
  <c r="L757" i="48"/>
  <c r="M757" i="48"/>
  <c r="J758" i="48"/>
  <c r="K758" i="48"/>
  <c r="L758" i="48"/>
  <c r="M758" i="48"/>
  <c r="J759" i="48"/>
  <c r="K759" i="48"/>
  <c r="L759" i="48"/>
  <c r="M759" i="48"/>
  <c r="J760" i="48"/>
  <c r="K760" i="48"/>
  <c r="L760" i="48"/>
  <c r="M760" i="48"/>
  <c r="J761" i="48"/>
  <c r="K761" i="48"/>
  <c r="L761" i="48"/>
  <c r="M761" i="48"/>
  <c r="J762" i="48"/>
  <c r="K762" i="48"/>
  <c r="L762" i="48"/>
  <c r="M762" i="48"/>
  <c r="J763" i="48"/>
  <c r="K763" i="48"/>
  <c r="L763" i="48"/>
  <c r="M763" i="48"/>
  <c r="J764" i="48"/>
  <c r="K764" i="48"/>
  <c r="L764" i="48"/>
  <c r="M764" i="48"/>
  <c r="J765" i="48"/>
  <c r="K765" i="48"/>
  <c r="L765" i="48"/>
  <c r="M765" i="48"/>
  <c r="J766" i="48"/>
  <c r="K766" i="48"/>
  <c r="L766" i="48"/>
  <c r="M766" i="48"/>
  <c r="J767" i="48"/>
  <c r="K767" i="48"/>
  <c r="L767" i="48"/>
  <c r="M767" i="48"/>
  <c r="J768" i="48"/>
  <c r="K768" i="48"/>
  <c r="L768" i="48"/>
  <c r="M768" i="48"/>
  <c r="J769" i="48"/>
  <c r="K769" i="48"/>
  <c r="L769" i="48"/>
  <c r="M769" i="48"/>
  <c r="J770" i="48"/>
  <c r="K770" i="48"/>
  <c r="L770" i="48"/>
  <c r="M770" i="48"/>
  <c r="J771" i="48"/>
  <c r="K771" i="48"/>
  <c r="L771" i="48"/>
  <c r="M771" i="48"/>
  <c r="J772" i="48"/>
  <c r="K772" i="48"/>
  <c r="L772" i="48"/>
  <c r="M772" i="48"/>
  <c r="J773" i="48"/>
  <c r="K773" i="48"/>
  <c r="L773" i="48"/>
  <c r="M773" i="48"/>
  <c r="J774" i="48"/>
  <c r="K774" i="48"/>
  <c r="L774" i="48"/>
  <c r="M774" i="48"/>
  <c r="J775" i="48"/>
  <c r="K775" i="48"/>
  <c r="L775" i="48"/>
  <c r="M775" i="48"/>
  <c r="J776" i="48"/>
  <c r="K776" i="48"/>
  <c r="L776" i="48"/>
  <c r="M776" i="48"/>
  <c r="J777" i="48"/>
  <c r="K777" i="48"/>
  <c r="L777" i="48"/>
  <c r="M777" i="48"/>
  <c r="J778" i="48"/>
  <c r="K778" i="48"/>
  <c r="L778" i="48"/>
  <c r="M778" i="48"/>
  <c r="J779" i="48"/>
  <c r="K779" i="48"/>
  <c r="L779" i="48"/>
  <c r="M779" i="48"/>
  <c r="J780" i="48"/>
  <c r="K780" i="48"/>
  <c r="L780" i="48"/>
  <c r="M780" i="48"/>
  <c r="J782" i="48"/>
  <c r="K782" i="48"/>
  <c r="L782" i="48"/>
  <c r="M782" i="48"/>
  <c r="J783" i="48"/>
  <c r="K783" i="48"/>
  <c r="L783" i="48"/>
  <c r="M783" i="48"/>
  <c r="J784" i="48"/>
  <c r="K784" i="48"/>
  <c r="L784" i="48"/>
  <c r="M784" i="48"/>
  <c r="J785" i="48"/>
  <c r="K785" i="48"/>
  <c r="L785" i="48"/>
  <c r="M785" i="48"/>
  <c r="J786" i="48"/>
  <c r="K786" i="48"/>
  <c r="L786" i="48"/>
  <c r="M786" i="48"/>
  <c r="J787" i="48"/>
  <c r="K787" i="48"/>
  <c r="L787" i="48"/>
  <c r="M787" i="48"/>
  <c r="J788" i="48"/>
  <c r="K788" i="48"/>
  <c r="L788" i="48"/>
  <c r="M788" i="48"/>
  <c r="J789" i="48"/>
  <c r="K789" i="48"/>
  <c r="L789" i="48"/>
  <c r="M789" i="48"/>
  <c r="J790" i="48"/>
  <c r="K790" i="48"/>
  <c r="L790" i="48"/>
  <c r="M790" i="48"/>
  <c r="J791" i="48"/>
  <c r="K791" i="48"/>
  <c r="L791" i="48"/>
  <c r="M791" i="48"/>
  <c r="J792" i="48"/>
  <c r="K792" i="48"/>
  <c r="L792" i="48"/>
  <c r="M792" i="48"/>
  <c r="J793" i="48"/>
  <c r="K793" i="48"/>
  <c r="L793" i="48"/>
  <c r="M793" i="48"/>
  <c r="J794" i="48"/>
  <c r="K794" i="48"/>
  <c r="L794" i="48"/>
  <c r="M794" i="48"/>
  <c r="J795" i="48"/>
  <c r="K795" i="48"/>
  <c r="L795" i="48"/>
  <c r="M795" i="48"/>
  <c r="J796" i="48"/>
  <c r="K796" i="48"/>
  <c r="L796" i="48"/>
  <c r="M796" i="48"/>
  <c r="J797" i="48"/>
  <c r="K797" i="48"/>
  <c r="L797" i="48"/>
  <c r="M797" i="48"/>
  <c r="J798" i="48"/>
  <c r="K798" i="48"/>
  <c r="L798" i="48"/>
  <c r="M798" i="48"/>
  <c r="J799" i="48"/>
  <c r="K799" i="48"/>
  <c r="L799" i="48"/>
  <c r="M799" i="48"/>
  <c r="J800" i="48"/>
  <c r="K800" i="48"/>
  <c r="L800" i="48"/>
  <c r="M800" i="48"/>
  <c r="J801" i="48"/>
  <c r="K801" i="48"/>
  <c r="L801" i="48"/>
  <c r="M801" i="48"/>
  <c r="J802" i="48"/>
  <c r="K802" i="48"/>
  <c r="L802" i="48"/>
  <c r="M802" i="48"/>
  <c r="J803" i="48"/>
  <c r="K803" i="48"/>
  <c r="L803" i="48"/>
  <c r="M803" i="48"/>
  <c r="J804" i="48"/>
  <c r="K804" i="48"/>
  <c r="L804" i="48"/>
  <c r="M804" i="48"/>
  <c r="J805" i="48"/>
  <c r="K805" i="48"/>
  <c r="L805" i="48"/>
  <c r="M805" i="48"/>
  <c r="J807" i="48"/>
  <c r="K807" i="48"/>
  <c r="L807" i="48"/>
  <c r="M807" i="48"/>
  <c r="J808" i="48"/>
  <c r="K808" i="48"/>
  <c r="L808" i="48"/>
  <c r="M808" i="48"/>
  <c r="J809" i="48"/>
  <c r="K809" i="48"/>
  <c r="L809" i="48"/>
  <c r="M809" i="48"/>
  <c r="J810" i="48"/>
  <c r="K810" i="48"/>
  <c r="L810" i="48"/>
  <c r="M810" i="48"/>
  <c r="J811" i="48"/>
  <c r="K811" i="48"/>
  <c r="L811" i="48"/>
  <c r="M811" i="48"/>
  <c r="J812" i="48"/>
  <c r="K812" i="48"/>
  <c r="L812" i="48"/>
  <c r="M812" i="48"/>
  <c r="J813" i="48"/>
  <c r="K813" i="48"/>
  <c r="L813" i="48"/>
  <c r="M813" i="48"/>
  <c r="J814" i="48"/>
  <c r="K814" i="48"/>
  <c r="L814" i="48"/>
  <c r="M814" i="48"/>
  <c r="J815" i="48"/>
  <c r="K815" i="48"/>
  <c r="L815" i="48"/>
  <c r="M815" i="48"/>
  <c r="J816" i="48"/>
  <c r="K816" i="48"/>
  <c r="L816" i="48"/>
  <c r="M816" i="48"/>
  <c r="J817" i="48"/>
  <c r="K817" i="48"/>
  <c r="L817" i="48"/>
  <c r="M817" i="48"/>
  <c r="J818" i="48"/>
  <c r="K818" i="48"/>
  <c r="L818" i="48"/>
  <c r="M818" i="48"/>
  <c r="J819" i="48"/>
  <c r="K819" i="48"/>
  <c r="L819" i="48"/>
  <c r="M819" i="48"/>
  <c r="J820" i="48"/>
  <c r="K820" i="48"/>
  <c r="L820" i="48"/>
  <c r="M820" i="48"/>
  <c r="J821" i="48"/>
  <c r="K821" i="48"/>
  <c r="L821" i="48"/>
  <c r="M821" i="48"/>
  <c r="J822" i="48"/>
  <c r="K822" i="48"/>
  <c r="L822" i="48"/>
  <c r="M822" i="48"/>
  <c r="J823" i="48"/>
  <c r="K823" i="48"/>
  <c r="L823" i="48"/>
  <c r="M823" i="48"/>
  <c r="J824" i="48"/>
  <c r="K824" i="48"/>
  <c r="L824" i="48"/>
  <c r="M824" i="48"/>
  <c r="J825" i="48"/>
  <c r="K825" i="48"/>
  <c r="L825" i="48"/>
  <c r="M825" i="48"/>
  <c r="J826" i="48"/>
  <c r="K826" i="48"/>
  <c r="L826" i="48"/>
  <c r="M826" i="48"/>
  <c r="J827" i="48"/>
  <c r="K827" i="48"/>
  <c r="L827" i="48"/>
  <c r="M827" i="48"/>
  <c r="J828" i="48"/>
  <c r="K828" i="48"/>
  <c r="L828" i="48"/>
  <c r="M828" i="48"/>
  <c r="J829" i="48"/>
  <c r="K829" i="48"/>
  <c r="L829" i="48"/>
  <c r="M829" i="48"/>
  <c r="J830" i="48"/>
  <c r="K830" i="48"/>
  <c r="L830" i="48"/>
  <c r="M830" i="48"/>
  <c r="J832" i="48"/>
  <c r="K832" i="48"/>
  <c r="L832" i="48"/>
  <c r="M832" i="48"/>
  <c r="J833" i="48"/>
  <c r="K833" i="48"/>
  <c r="L833" i="48"/>
  <c r="M833" i="48"/>
  <c r="J834" i="48"/>
  <c r="K834" i="48"/>
  <c r="L834" i="48"/>
  <c r="M834" i="48"/>
  <c r="J835" i="48"/>
  <c r="K835" i="48"/>
  <c r="L835" i="48"/>
  <c r="M835" i="48"/>
  <c r="J836" i="48"/>
  <c r="K836" i="48"/>
  <c r="L836" i="48"/>
  <c r="M836" i="48"/>
  <c r="J837" i="48"/>
  <c r="K837" i="48"/>
  <c r="L837" i="48"/>
  <c r="M837" i="48"/>
  <c r="J838" i="48"/>
  <c r="K838" i="48"/>
  <c r="L838" i="48"/>
  <c r="M838" i="48"/>
  <c r="M14" i="48"/>
  <c r="L14" i="48"/>
  <c r="K14" i="48"/>
  <c r="J14" i="48"/>
  <c r="B315" i="41" l="1"/>
  <c r="D219" i="41"/>
  <c r="B220" i="41"/>
  <c r="F314" i="41"/>
  <c r="C315" i="41"/>
  <c r="F313" i="41"/>
  <c r="D218" i="41"/>
  <c r="C220" i="41"/>
  <c r="C174" i="41"/>
  <c r="F173" i="41"/>
  <c r="F172" i="41"/>
  <c r="B164" i="41"/>
  <c r="C164" i="41"/>
  <c r="F171" i="41"/>
  <c r="C104" i="41"/>
  <c r="D220" i="41" l="1"/>
  <c r="F315" i="41"/>
  <c r="B174" i="41"/>
  <c r="M211" i="43" l="1"/>
  <c r="L211" i="43"/>
  <c r="K211" i="43"/>
  <c r="J211" i="43"/>
  <c r="M210" i="43"/>
  <c r="L210" i="43"/>
  <c r="K210" i="43"/>
  <c r="J210" i="43"/>
  <c r="M209" i="43"/>
  <c r="L209" i="43"/>
  <c r="K209" i="43"/>
  <c r="J209" i="43"/>
  <c r="M208" i="43"/>
  <c r="L208" i="43"/>
  <c r="K208" i="43"/>
  <c r="J208" i="43"/>
  <c r="M207" i="43"/>
  <c r="L207" i="43"/>
  <c r="K207" i="43"/>
  <c r="J207" i="43"/>
  <c r="M206" i="43"/>
  <c r="L206" i="43"/>
  <c r="K206" i="43"/>
  <c r="J206" i="43"/>
  <c r="M205" i="43"/>
  <c r="L205" i="43"/>
  <c r="K205" i="43"/>
  <c r="J205" i="43"/>
  <c r="M204" i="43"/>
  <c r="L204" i="43"/>
  <c r="K204" i="43"/>
  <c r="J204" i="43"/>
  <c r="M203" i="43"/>
  <c r="L203" i="43"/>
  <c r="K203" i="43"/>
  <c r="J203" i="43"/>
  <c r="M202" i="43"/>
  <c r="L202" i="43"/>
  <c r="K202" i="43"/>
  <c r="J202" i="43"/>
  <c r="M201" i="43"/>
  <c r="L201" i="43"/>
  <c r="K201" i="43"/>
  <c r="J201" i="43"/>
  <c r="M200" i="43"/>
  <c r="L200" i="43"/>
  <c r="K200" i="43"/>
  <c r="J200" i="43"/>
  <c r="M199" i="43"/>
  <c r="L199" i="43"/>
  <c r="K199" i="43"/>
  <c r="J199" i="43"/>
  <c r="M198" i="43"/>
  <c r="L198" i="43"/>
  <c r="K198" i="43"/>
  <c r="J198" i="43"/>
  <c r="M197" i="43"/>
  <c r="L197" i="43"/>
  <c r="K197" i="43"/>
  <c r="J197" i="43"/>
  <c r="M196" i="43"/>
  <c r="L196" i="43"/>
  <c r="K196" i="43"/>
  <c r="J196" i="43"/>
  <c r="M195" i="43"/>
  <c r="L195" i="43"/>
  <c r="K195" i="43"/>
  <c r="J195" i="43"/>
  <c r="M194" i="43"/>
  <c r="L194" i="43"/>
  <c r="K194" i="43"/>
  <c r="J194" i="43"/>
  <c r="M193" i="43"/>
  <c r="L193" i="43"/>
  <c r="K193" i="43"/>
  <c r="J193" i="43"/>
  <c r="M192" i="43"/>
  <c r="L192" i="43"/>
  <c r="K192" i="43"/>
  <c r="J192" i="43"/>
  <c r="M191" i="43"/>
  <c r="L191" i="43"/>
  <c r="K191" i="43"/>
  <c r="J191" i="43"/>
  <c r="M190" i="43"/>
  <c r="L190" i="43"/>
  <c r="K190" i="43"/>
  <c r="J190" i="43"/>
  <c r="M189" i="43"/>
  <c r="L189" i="43"/>
  <c r="K189" i="43"/>
  <c r="J189" i="43"/>
  <c r="M188" i="43"/>
  <c r="L188" i="43"/>
  <c r="K188" i="43"/>
  <c r="J188" i="43"/>
  <c r="M187" i="43"/>
  <c r="L187" i="43"/>
  <c r="K187" i="43"/>
  <c r="J187" i="43"/>
  <c r="M186" i="43"/>
  <c r="L186" i="43"/>
  <c r="K186" i="43"/>
  <c r="J186" i="43"/>
  <c r="M185" i="43"/>
  <c r="L185" i="43"/>
  <c r="K185" i="43"/>
  <c r="J185" i="43"/>
  <c r="M184" i="43"/>
  <c r="L184" i="43"/>
  <c r="K184" i="43"/>
  <c r="J184" i="43"/>
  <c r="M183" i="43"/>
  <c r="L183" i="43"/>
  <c r="K183" i="43"/>
  <c r="J183" i="43"/>
  <c r="M182" i="43"/>
  <c r="L182" i="43"/>
  <c r="K182" i="43"/>
  <c r="J182" i="43"/>
  <c r="M181" i="43"/>
  <c r="L181" i="43"/>
  <c r="K181" i="43"/>
  <c r="J181" i="43"/>
  <c r="M180" i="43"/>
  <c r="L180" i="43"/>
  <c r="K180" i="43"/>
  <c r="J180" i="43"/>
  <c r="M179" i="43"/>
  <c r="L179" i="43"/>
  <c r="K179" i="43"/>
  <c r="J179" i="43"/>
  <c r="M178" i="43"/>
  <c r="L178" i="43"/>
  <c r="K178" i="43"/>
  <c r="J178" i="43"/>
  <c r="M177" i="43"/>
  <c r="L177" i="43"/>
  <c r="K177" i="43"/>
  <c r="J177" i="43"/>
  <c r="M176" i="43"/>
  <c r="L176" i="43"/>
  <c r="K176" i="43"/>
  <c r="J176" i="43"/>
  <c r="M175" i="43"/>
  <c r="L175" i="43"/>
  <c r="K175" i="43"/>
  <c r="J175" i="43"/>
  <c r="M174" i="43"/>
  <c r="L174" i="43"/>
  <c r="K174" i="43"/>
  <c r="J174" i="43"/>
  <c r="M173" i="43"/>
  <c r="L173" i="43"/>
  <c r="K173" i="43"/>
  <c r="J173" i="43"/>
  <c r="M172" i="43"/>
  <c r="L172" i="43"/>
  <c r="K172" i="43"/>
  <c r="J172" i="43"/>
  <c r="M171" i="43"/>
  <c r="L171" i="43"/>
  <c r="K171" i="43"/>
  <c r="J171" i="43"/>
  <c r="M170" i="43"/>
  <c r="L170" i="43"/>
  <c r="K170" i="43"/>
  <c r="J170" i="43"/>
  <c r="M169" i="43"/>
  <c r="L169" i="43"/>
  <c r="K169" i="43"/>
  <c r="J169" i="43"/>
  <c r="M168" i="43"/>
  <c r="L168" i="43"/>
  <c r="K168" i="43"/>
  <c r="J168" i="43"/>
  <c r="M167" i="43"/>
  <c r="L167" i="43"/>
  <c r="K167" i="43"/>
  <c r="J167" i="43"/>
  <c r="M166" i="43"/>
  <c r="L166" i="43"/>
  <c r="K166" i="43"/>
  <c r="J166" i="43"/>
  <c r="M165" i="43"/>
  <c r="L165" i="43"/>
  <c r="K165" i="43"/>
  <c r="J165" i="43"/>
  <c r="M164" i="43"/>
  <c r="L164" i="43"/>
  <c r="K164" i="43"/>
  <c r="J164" i="43"/>
  <c r="M163" i="43"/>
  <c r="L163" i="43"/>
  <c r="K163" i="43"/>
  <c r="J163" i="43"/>
  <c r="M162" i="43"/>
  <c r="L162" i="43"/>
  <c r="K162" i="43"/>
  <c r="J162" i="43"/>
  <c r="M161" i="43"/>
  <c r="L161" i="43"/>
  <c r="K161" i="43"/>
  <c r="J161" i="43"/>
  <c r="M160" i="43"/>
  <c r="L160" i="43"/>
  <c r="K160" i="43"/>
  <c r="J160" i="43"/>
  <c r="M159" i="43"/>
  <c r="L159" i="43"/>
  <c r="K159" i="43"/>
  <c r="J159" i="43"/>
  <c r="M158" i="43"/>
  <c r="L158" i="43"/>
  <c r="K158" i="43"/>
  <c r="J158" i="43"/>
  <c r="M157" i="43"/>
  <c r="L157" i="43"/>
  <c r="K157" i="43"/>
  <c r="J157" i="43"/>
  <c r="M156" i="43"/>
  <c r="L156" i="43"/>
  <c r="K156" i="43"/>
  <c r="J156" i="43"/>
  <c r="M155" i="43"/>
  <c r="L155" i="43"/>
  <c r="K155" i="43"/>
  <c r="J155" i="43"/>
  <c r="M154" i="43"/>
  <c r="L154" i="43"/>
  <c r="K154" i="43"/>
  <c r="J154" i="43"/>
  <c r="M153" i="43"/>
  <c r="L153" i="43"/>
  <c r="K153" i="43"/>
  <c r="J153" i="43"/>
  <c r="M152" i="43"/>
  <c r="L152" i="43"/>
  <c r="K152" i="43"/>
  <c r="J152" i="43"/>
  <c r="M151" i="43"/>
  <c r="L151" i="43"/>
  <c r="K151" i="43"/>
  <c r="J151" i="43"/>
  <c r="M150" i="43"/>
  <c r="L150" i="43"/>
  <c r="K150" i="43"/>
  <c r="J150" i="43"/>
  <c r="M149" i="43"/>
  <c r="L149" i="43"/>
  <c r="K149" i="43"/>
  <c r="J149" i="43"/>
  <c r="M148" i="43"/>
  <c r="L148" i="43"/>
  <c r="K148" i="43"/>
  <c r="J148" i="43"/>
  <c r="M147" i="43"/>
  <c r="L147" i="43"/>
  <c r="K147" i="43"/>
  <c r="J147" i="43"/>
  <c r="M146" i="43"/>
  <c r="L146" i="43"/>
  <c r="K146" i="43"/>
  <c r="J146" i="43"/>
  <c r="M145" i="43"/>
  <c r="L145" i="43"/>
  <c r="K145" i="43"/>
  <c r="J145" i="43"/>
  <c r="M144" i="43"/>
  <c r="L144" i="43"/>
  <c r="K144" i="43"/>
  <c r="J144" i="43"/>
  <c r="M143" i="43"/>
  <c r="L143" i="43"/>
  <c r="K143" i="43"/>
  <c r="J143" i="43"/>
  <c r="M142" i="43"/>
  <c r="L142" i="43"/>
  <c r="K142" i="43"/>
  <c r="J142" i="43"/>
  <c r="M141" i="43"/>
  <c r="L141" i="43"/>
  <c r="K141" i="43"/>
  <c r="J141" i="43"/>
  <c r="M140" i="43"/>
  <c r="L140" i="43"/>
  <c r="K140" i="43"/>
  <c r="J140" i="43"/>
  <c r="M139" i="43"/>
  <c r="L139" i="43"/>
  <c r="K139" i="43"/>
  <c r="J139" i="43"/>
  <c r="M138" i="43"/>
  <c r="L138" i="43"/>
  <c r="K138" i="43"/>
  <c r="J138" i="43"/>
  <c r="M137" i="43"/>
  <c r="L137" i="43"/>
  <c r="K137" i="43"/>
  <c r="J137" i="43"/>
  <c r="M136" i="43"/>
  <c r="L136" i="43"/>
  <c r="K136" i="43"/>
  <c r="J136" i="43"/>
  <c r="M135" i="43"/>
  <c r="L135" i="43"/>
  <c r="K135" i="43"/>
  <c r="J135" i="43"/>
  <c r="M134" i="43"/>
  <c r="L134" i="43"/>
  <c r="K134" i="43"/>
  <c r="J134" i="43"/>
  <c r="M133" i="43"/>
  <c r="L133" i="43"/>
  <c r="K133" i="43"/>
  <c r="J133" i="43"/>
  <c r="M132" i="43"/>
  <c r="L132" i="43"/>
  <c r="K132" i="43"/>
  <c r="J132" i="43"/>
  <c r="M131" i="43"/>
  <c r="L131" i="43"/>
  <c r="K131" i="43"/>
  <c r="J131" i="43"/>
  <c r="M130" i="43"/>
  <c r="L130" i="43"/>
  <c r="K130" i="43"/>
  <c r="J130" i="43"/>
  <c r="M129" i="43"/>
  <c r="L129" i="43"/>
  <c r="K129" i="43"/>
  <c r="J129" i="43"/>
  <c r="M128" i="43"/>
  <c r="L128" i="43"/>
  <c r="K128" i="43"/>
  <c r="J128" i="43"/>
  <c r="M127" i="43"/>
  <c r="L127" i="43"/>
  <c r="K127" i="43"/>
  <c r="J127" i="43"/>
  <c r="M126" i="43"/>
  <c r="L126" i="43"/>
  <c r="K126" i="43"/>
  <c r="J126" i="43"/>
  <c r="M125" i="43"/>
  <c r="L125" i="43"/>
  <c r="K125" i="43"/>
  <c r="J125" i="43"/>
  <c r="M124" i="43"/>
  <c r="L124" i="43"/>
  <c r="K124" i="43"/>
  <c r="J124" i="43"/>
  <c r="M123" i="43"/>
  <c r="L123" i="43"/>
  <c r="K123" i="43"/>
  <c r="J123" i="43"/>
  <c r="M122" i="43"/>
  <c r="L122" i="43"/>
  <c r="K122" i="43"/>
  <c r="J122" i="43"/>
  <c r="M121" i="43"/>
  <c r="L121" i="43"/>
  <c r="K121" i="43"/>
  <c r="J121" i="43"/>
  <c r="M120" i="43"/>
  <c r="L120" i="43"/>
  <c r="K120" i="43"/>
  <c r="J120" i="43"/>
  <c r="M119" i="43"/>
  <c r="L119" i="43"/>
  <c r="K119" i="43"/>
  <c r="J119" i="43"/>
  <c r="M118" i="43"/>
  <c r="L118" i="43"/>
  <c r="K118" i="43"/>
  <c r="J118" i="43"/>
  <c r="M117" i="43"/>
  <c r="L117" i="43"/>
  <c r="K117" i="43"/>
  <c r="J117" i="43"/>
  <c r="M116" i="43"/>
  <c r="L116" i="43"/>
  <c r="K116" i="43"/>
  <c r="J116" i="43"/>
  <c r="M115" i="43"/>
  <c r="L115" i="43"/>
  <c r="K115" i="43"/>
  <c r="J115" i="43"/>
  <c r="M114" i="43"/>
  <c r="L114" i="43"/>
  <c r="K114" i="43"/>
  <c r="J114" i="43"/>
  <c r="M113" i="43"/>
  <c r="L113" i="43"/>
  <c r="K113" i="43"/>
  <c r="J113" i="43"/>
  <c r="M112" i="43"/>
  <c r="L112" i="43"/>
  <c r="K112" i="43"/>
  <c r="J112" i="43"/>
  <c r="M111" i="43"/>
  <c r="L111" i="43"/>
  <c r="K111" i="43"/>
  <c r="J111" i="43"/>
  <c r="M110" i="43"/>
  <c r="L110" i="43"/>
  <c r="K110" i="43"/>
  <c r="J110" i="43"/>
  <c r="M109" i="43"/>
  <c r="L109" i="43"/>
  <c r="K109" i="43"/>
  <c r="J109" i="43"/>
  <c r="M108" i="43"/>
  <c r="L108" i="43"/>
  <c r="K108" i="43"/>
  <c r="J108" i="43"/>
  <c r="M107" i="43"/>
  <c r="L107" i="43"/>
  <c r="K107" i="43"/>
  <c r="J107" i="43"/>
  <c r="M106" i="43"/>
  <c r="L106" i="43"/>
  <c r="K106" i="43"/>
  <c r="J106" i="43"/>
  <c r="M105" i="43"/>
  <c r="L105" i="43"/>
  <c r="K105" i="43"/>
  <c r="J105" i="43"/>
  <c r="M104" i="43"/>
  <c r="L104" i="43"/>
  <c r="K104" i="43"/>
  <c r="J104" i="43"/>
  <c r="M103" i="43"/>
  <c r="L103" i="43"/>
  <c r="K103" i="43"/>
  <c r="J103" i="43"/>
  <c r="M102" i="43"/>
  <c r="L102" i="43"/>
  <c r="K102" i="43"/>
  <c r="J102" i="43"/>
  <c r="M101" i="43"/>
  <c r="L101" i="43"/>
  <c r="K101" i="43"/>
  <c r="J101" i="43"/>
  <c r="M100" i="43"/>
  <c r="L100" i="43"/>
  <c r="K100" i="43"/>
  <c r="J100" i="43"/>
  <c r="M99" i="43"/>
  <c r="L99" i="43"/>
  <c r="K99" i="43"/>
  <c r="J99" i="43"/>
  <c r="M98" i="43"/>
  <c r="L98" i="43"/>
  <c r="K98" i="43"/>
  <c r="J98" i="43"/>
  <c r="M97" i="43"/>
  <c r="L97" i="43"/>
  <c r="K97" i="43"/>
  <c r="J97" i="43"/>
  <c r="M96" i="43"/>
  <c r="L96" i="43"/>
  <c r="K96" i="43"/>
  <c r="J96" i="43"/>
  <c r="M95" i="43"/>
  <c r="L95" i="43"/>
  <c r="K95" i="43"/>
  <c r="J95" i="43"/>
  <c r="M94" i="43"/>
  <c r="L94" i="43"/>
  <c r="K94" i="43"/>
  <c r="J94" i="43"/>
  <c r="M93" i="43"/>
  <c r="L93" i="43"/>
  <c r="K93" i="43"/>
  <c r="J93" i="43"/>
  <c r="M92" i="43"/>
  <c r="L92" i="43"/>
  <c r="K92" i="43"/>
  <c r="J92" i="43"/>
  <c r="M91" i="43"/>
  <c r="L91" i="43"/>
  <c r="K91" i="43"/>
  <c r="J91" i="43"/>
  <c r="M90" i="43"/>
  <c r="L90" i="43"/>
  <c r="K90" i="43"/>
  <c r="J90" i="43"/>
  <c r="M89" i="43"/>
  <c r="L89" i="43"/>
  <c r="K89" i="43"/>
  <c r="J89" i="43"/>
  <c r="M88" i="43"/>
  <c r="L88" i="43"/>
  <c r="K88" i="43"/>
  <c r="J88" i="43"/>
  <c r="M87" i="43"/>
  <c r="L87" i="43"/>
  <c r="K87" i="43"/>
  <c r="J87" i="43"/>
  <c r="M86" i="43"/>
  <c r="L86" i="43"/>
  <c r="K86" i="43"/>
  <c r="J86" i="43"/>
  <c r="M85" i="43"/>
  <c r="L85" i="43"/>
  <c r="K85" i="43"/>
  <c r="J85" i="43"/>
  <c r="M84" i="43"/>
  <c r="L84" i="43"/>
  <c r="K84" i="43"/>
  <c r="J84" i="43"/>
  <c r="M83" i="43"/>
  <c r="L83" i="43"/>
  <c r="K83" i="43"/>
  <c r="J83" i="43"/>
  <c r="M82" i="43"/>
  <c r="L82" i="43"/>
  <c r="K82" i="43"/>
  <c r="J82" i="43"/>
  <c r="M81" i="43"/>
  <c r="L81" i="43"/>
  <c r="K81" i="43"/>
  <c r="J81" i="43"/>
  <c r="M80" i="43"/>
  <c r="L80" i="43"/>
  <c r="K80" i="43"/>
  <c r="J80" i="43"/>
  <c r="M79" i="43"/>
  <c r="L79" i="43"/>
  <c r="K79" i="43"/>
  <c r="J79" i="43"/>
  <c r="M78" i="43"/>
  <c r="L78" i="43"/>
  <c r="K78" i="43"/>
  <c r="J78" i="43"/>
  <c r="M77" i="43"/>
  <c r="L77" i="43"/>
  <c r="K77" i="43"/>
  <c r="J77" i="43"/>
  <c r="M76" i="43"/>
  <c r="L76" i="43"/>
  <c r="K76" i="43"/>
  <c r="J76" i="43"/>
  <c r="M75" i="43"/>
  <c r="L75" i="43"/>
  <c r="K75" i="43"/>
  <c r="J75" i="43"/>
  <c r="M74" i="43"/>
  <c r="L74" i="43"/>
  <c r="K74" i="43"/>
  <c r="J74" i="43"/>
  <c r="M73" i="43"/>
  <c r="L73" i="43"/>
  <c r="K73" i="43"/>
  <c r="J73" i="43"/>
  <c r="M72" i="43"/>
  <c r="L72" i="43"/>
  <c r="K72" i="43"/>
  <c r="J72" i="43"/>
  <c r="M71" i="43"/>
  <c r="L71" i="43"/>
  <c r="K71" i="43"/>
  <c r="J71" i="43"/>
  <c r="M70" i="43"/>
  <c r="L70" i="43"/>
  <c r="K70" i="43"/>
  <c r="J70" i="43"/>
  <c r="M69" i="43"/>
  <c r="L69" i="43"/>
  <c r="K69" i="43"/>
  <c r="J69" i="43"/>
  <c r="M68" i="43"/>
  <c r="L68" i="43"/>
  <c r="K68" i="43"/>
  <c r="J68" i="43"/>
  <c r="M67" i="43"/>
  <c r="L67" i="43"/>
  <c r="K67" i="43"/>
  <c r="J67" i="43"/>
  <c r="M66" i="43"/>
  <c r="L66" i="43"/>
  <c r="K66" i="43"/>
  <c r="J66" i="43"/>
  <c r="M65" i="43"/>
  <c r="L65" i="43"/>
  <c r="K65" i="43"/>
  <c r="J65" i="43"/>
  <c r="M64" i="43"/>
  <c r="L64" i="43"/>
  <c r="K64" i="43"/>
  <c r="J64" i="43"/>
  <c r="M63" i="43"/>
  <c r="L63" i="43"/>
  <c r="K63" i="43"/>
  <c r="J63" i="43"/>
  <c r="M62" i="43"/>
  <c r="L62" i="43"/>
  <c r="K62" i="43"/>
  <c r="J62" i="43"/>
  <c r="M61" i="43"/>
  <c r="L61" i="43"/>
  <c r="K61" i="43"/>
  <c r="J61" i="43"/>
  <c r="M60" i="43"/>
  <c r="L60" i="43"/>
  <c r="K60" i="43"/>
  <c r="J60" i="43"/>
  <c r="M59" i="43"/>
  <c r="L59" i="43"/>
  <c r="K59" i="43"/>
  <c r="J59" i="43"/>
  <c r="M58" i="43"/>
  <c r="L58" i="43"/>
  <c r="K58" i="43"/>
  <c r="J58" i="43"/>
  <c r="M57" i="43"/>
  <c r="L57" i="43"/>
  <c r="K57" i="43"/>
  <c r="J57" i="43"/>
  <c r="M56" i="43"/>
  <c r="L56" i="43"/>
  <c r="K56" i="43"/>
  <c r="J56" i="43"/>
  <c r="M55" i="43"/>
  <c r="L55" i="43"/>
  <c r="K55" i="43"/>
  <c r="J55" i="43"/>
  <c r="M54" i="43"/>
  <c r="L54" i="43"/>
  <c r="K54" i="43"/>
  <c r="J54" i="43"/>
  <c r="M53" i="43"/>
  <c r="L53" i="43"/>
  <c r="K53" i="43"/>
  <c r="J53" i="43"/>
  <c r="M52" i="43"/>
  <c r="L52" i="43"/>
  <c r="K52" i="43"/>
  <c r="J52" i="43"/>
  <c r="M51" i="43"/>
  <c r="L51" i="43"/>
  <c r="K51" i="43"/>
  <c r="J51" i="43"/>
  <c r="M50" i="43"/>
  <c r="L50" i="43"/>
  <c r="K50" i="43"/>
  <c r="J50" i="43"/>
  <c r="M49" i="43"/>
  <c r="L49" i="43"/>
  <c r="K49" i="43"/>
  <c r="J49" i="43"/>
  <c r="M48" i="43"/>
  <c r="L48" i="43"/>
  <c r="K48" i="43"/>
  <c r="J48" i="43"/>
  <c r="M47" i="43"/>
  <c r="L47" i="43"/>
  <c r="K47" i="43"/>
  <c r="J47" i="43"/>
  <c r="M46" i="43"/>
  <c r="L46" i="43"/>
  <c r="K46" i="43"/>
  <c r="J46" i="43"/>
  <c r="M45" i="43"/>
  <c r="L45" i="43"/>
  <c r="K45" i="43"/>
  <c r="J45" i="43"/>
  <c r="M44" i="43"/>
  <c r="L44" i="43"/>
  <c r="K44" i="43"/>
  <c r="J44" i="43"/>
  <c r="M43" i="43"/>
  <c r="L43" i="43"/>
  <c r="K43" i="43"/>
  <c r="J43" i="43"/>
  <c r="M42" i="43"/>
  <c r="L42" i="43"/>
  <c r="K42" i="43"/>
  <c r="J42" i="43"/>
  <c r="M41" i="43"/>
  <c r="L41" i="43"/>
  <c r="K41" i="43"/>
  <c r="J41" i="43"/>
  <c r="M40" i="43"/>
  <c r="L40" i="43"/>
  <c r="K40" i="43"/>
  <c r="J40" i="43"/>
  <c r="M39" i="43"/>
  <c r="L39" i="43"/>
  <c r="K39" i="43"/>
  <c r="J39" i="43"/>
  <c r="M38" i="43"/>
  <c r="L38" i="43"/>
  <c r="K38" i="43"/>
  <c r="J38" i="43"/>
  <c r="M37" i="43"/>
  <c r="L37" i="43"/>
  <c r="K37" i="43"/>
  <c r="J37" i="43"/>
  <c r="M36" i="43"/>
  <c r="L36" i="43"/>
  <c r="K36" i="43"/>
  <c r="J36" i="43"/>
  <c r="M35" i="43"/>
  <c r="L35" i="43"/>
  <c r="K35" i="43"/>
  <c r="J35" i="43"/>
  <c r="M34" i="43"/>
  <c r="L34" i="43"/>
  <c r="K34" i="43"/>
  <c r="J34" i="43"/>
  <c r="M33" i="43"/>
  <c r="L33" i="43"/>
  <c r="K33" i="43"/>
  <c r="J33" i="43"/>
  <c r="M32" i="43"/>
  <c r="L32" i="43"/>
  <c r="K32" i="43"/>
  <c r="J32" i="43"/>
  <c r="M31" i="43"/>
  <c r="L31" i="43"/>
  <c r="K31" i="43"/>
  <c r="J31" i="43"/>
  <c r="M30" i="43"/>
  <c r="L30" i="43"/>
  <c r="K30" i="43"/>
  <c r="J30" i="43"/>
  <c r="M29" i="43"/>
  <c r="L29" i="43"/>
  <c r="K29" i="43"/>
  <c r="J29" i="43"/>
  <c r="M28" i="43"/>
  <c r="L28" i="43"/>
  <c r="K28" i="43"/>
  <c r="J28" i="43"/>
  <c r="M27" i="43"/>
  <c r="L27" i="43"/>
  <c r="K27" i="43"/>
  <c r="J27" i="43"/>
  <c r="M26" i="43"/>
  <c r="L26" i="43"/>
  <c r="K26" i="43"/>
  <c r="J26" i="43"/>
  <c r="M25" i="43"/>
  <c r="L25" i="43"/>
  <c r="K25" i="43"/>
  <c r="J25" i="43"/>
  <c r="M24" i="43"/>
  <c r="L24" i="43"/>
  <c r="K24" i="43"/>
  <c r="J24" i="43"/>
  <c r="M23" i="43"/>
  <c r="L23" i="43"/>
  <c r="K23" i="43"/>
  <c r="J23" i="43"/>
  <c r="M22" i="43"/>
  <c r="L22" i="43"/>
  <c r="K22" i="43"/>
  <c r="J22" i="43"/>
  <c r="M21" i="43"/>
  <c r="L21" i="43"/>
  <c r="K21" i="43"/>
  <c r="J21" i="43"/>
  <c r="M20" i="43"/>
  <c r="L20" i="43"/>
  <c r="K20" i="43"/>
  <c r="J20" i="43"/>
  <c r="M19" i="43"/>
  <c r="L19" i="43"/>
  <c r="K19" i="43"/>
  <c r="J19" i="43"/>
  <c r="M18" i="43"/>
  <c r="L18" i="43"/>
  <c r="K18" i="43"/>
  <c r="J18" i="43"/>
  <c r="M17" i="43"/>
  <c r="L17" i="43"/>
  <c r="K17" i="43"/>
  <c r="J17" i="43"/>
  <c r="M16" i="43"/>
  <c r="L16" i="43"/>
  <c r="K16" i="43"/>
  <c r="J16" i="43"/>
  <c r="M279" i="42"/>
  <c r="L279" i="42"/>
  <c r="K279" i="42"/>
  <c r="J279" i="42"/>
  <c r="M278" i="42"/>
  <c r="L278" i="42"/>
  <c r="K278" i="42"/>
  <c r="J278" i="42"/>
  <c r="M277" i="42"/>
  <c r="L277" i="42"/>
  <c r="K277" i="42"/>
  <c r="J277" i="42"/>
  <c r="M276" i="42"/>
  <c r="L276" i="42"/>
  <c r="K276" i="42"/>
  <c r="J276" i="42"/>
  <c r="M275" i="42"/>
  <c r="L275" i="42"/>
  <c r="K275" i="42"/>
  <c r="J275" i="42"/>
  <c r="M274" i="42"/>
  <c r="L274" i="42"/>
  <c r="K274" i="42"/>
  <c r="J274" i="42"/>
  <c r="M273" i="42"/>
  <c r="L273" i="42"/>
  <c r="K273" i="42"/>
  <c r="J273" i="42"/>
  <c r="M272" i="42"/>
  <c r="L272" i="42"/>
  <c r="K272" i="42"/>
  <c r="J272" i="42"/>
  <c r="M271" i="42"/>
  <c r="L271" i="42"/>
  <c r="K271" i="42"/>
  <c r="J271" i="42"/>
  <c r="M270" i="42"/>
  <c r="L270" i="42"/>
  <c r="K270" i="42"/>
  <c r="J270" i="42"/>
  <c r="M269" i="42"/>
  <c r="L269" i="42"/>
  <c r="K269" i="42"/>
  <c r="J269" i="42"/>
  <c r="M268" i="42"/>
  <c r="L268" i="42"/>
  <c r="K268" i="42"/>
  <c r="J268" i="42"/>
  <c r="M267" i="42"/>
  <c r="L267" i="42"/>
  <c r="K267" i="42"/>
  <c r="J267" i="42"/>
  <c r="M266" i="42"/>
  <c r="L266" i="42"/>
  <c r="K266" i="42"/>
  <c r="J266" i="42"/>
  <c r="M265" i="42"/>
  <c r="L265" i="42"/>
  <c r="K265" i="42"/>
  <c r="J265" i="42"/>
  <c r="M264" i="42"/>
  <c r="L264" i="42"/>
  <c r="K264" i="42"/>
  <c r="J264" i="42"/>
  <c r="M263" i="42"/>
  <c r="L263" i="42"/>
  <c r="K263" i="42"/>
  <c r="J263" i="42"/>
  <c r="M262" i="42"/>
  <c r="L262" i="42"/>
  <c r="K262" i="42"/>
  <c r="J262" i="42"/>
  <c r="M261" i="42"/>
  <c r="L261" i="42"/>
  <c r="K261" i="42"/>
  <c r="J261" i="42"/>
  <c r="M260" i="42"/>
  <c r="L260" i="42"/>
  <c r="K260" i="42"/>
  <c r="J260" i="42"/>
  <c r="M259" i="42"/>
  <c r="L259" i="42"/>
  <c r="K259" i="42"/>
  <c r="J259" i="42"/>
  <c r="M258" i="42"/>
  <c r="L258" i="42"/>
  <c r="K258" i="42"/>
  <c r="J258" i="42"/>
  <c r="M257" i="42"/>
  <c r="L257" i="42"/>
  <c r="K257" i="42"/>
  <c r="J257" i="42"/>
  <c r="M256" i="42"/>
  <c r="L256" i="42"/>
  <c r="K256" i="42"/>
  <c r="J256" i="42"/>
  <c r="M255" i="42"/>
  <c r="L255" i="42"/>
  <c r="K255" i="42"/>
  <c r="J255" i="42"/>
  <c r="M254" i="42"/>
  <c r="L254" i="42"/>
  <c r="K254" i="42"/>
  <c r="J254" i="42"/>
  <c r="M253" i="42"/>
  <c r="L253" i="42"/>
  <c r="K253" i="42"/>
  <c r="J253" i="42"/>
  <c r="M252" i="42"/>
  <c r="L252" i="42"/>
  <c r="K252" i="42"/>
  <c r="J252" i="42"/>
  <c r="M251" i="42"/>
  <c r="L251" i="42"/>
  <c r="K251" i="42"/>
  <c r="J251" i="42"/>
  <c r="M250" i="42"/>
  <c r="L250" i="42"/>
  <c r="K250" i="42"/>
  <c r="J250" i="42"/>
  <c r="M249" i="42"/>
  <c r="L249" i="42"/>
  <c r="K249" i="42"/>
  <c r="J249" i="42"/>
  <c r="M248" i="42"/>
  <c r="L248" i="42"/>
  <c r="K248" i="42"/>
  <c r="J248" i="42"/>
  <c r="M247" i="42"/>
  <c r="L247" i="42"/>
  <c r="K247" i="42"/>
  <c r="J247" i="42"/>
  <c r="M246" i="42"/>
  <c r="L246" i="42"/>
  <c r="K246" i="42"/>
  <c r="J246" i="42"/>
  <c r="M245" i="42"/>
  <c r="L245" i="42"/>
  <c r="K245" i="42"/>
  <c r="J245" i="42"/>
  <c r="M244" i="42"/>
  <c r="L244" i="42"/>
  <c r="K244" i="42"/>
  <c r="J244" i="42"/>
  <c r="M243" i="42"/>
  <c r="L243" i="42"/>
  <c r="K243" i="42"/>
  <c r="J243" i="42"/>
  <c r="M242" i="42"/>
  <c r="L242" i="42"/>
  <c r="K242" i="42"/>
  <c r="J242" i="42"/>
  <c r="M241" i="42"/>
  <c r="L241" i="42"/>
  <c r="K241" i="42"/>
  <c r="J241" i="42"/>
  <c r="M240" i="42"/>
  <c r="L240" i="42"/>
  <c r="K240" i="42"/>
  <c r="J240" i="42"/>
  <c r="M239" i="42"/>
  <c r="L239" i="42"/>
  <c r="K239" i="42"/>
  <c r="J239" i="42"/>
  <c r="M238" i="42"/>
  <c r="L238" i="42"/>
  <c r="K238" i="42"/>
  <c r="J238" i="42"/>
  <c r="M237" i="42"/>
  <c r="L237" i="42"/>
  <c r="K237" i="42"/>
  <c r="J237" i="42"/>
  <c r="M236" i="42"/>
  <c r="L236" i="42"/>
  <c r="K236" i="42"/>
  <c r="J236" i="42"/>
  <c r="M235" i="42"/>
  <c r="L235" i="42"/>
  <c r="K235" i="42"/>
  <c r="J235" i="42"/>
  <c r="M234" i="42"/>
  <c r="L234" i="42"/>
  <c r="K234" i="42"/>
  <c r="J234" i="42"/>
  <c r="M233" i="42"/>
  <c r="L233" i="42"/>
  <c r="K233" i="42"/>
  <c r="J233" i="42"/>
  <c r="M232" i="42"/>
  <c r="L232" i="42"/>
  <c r="K232" i="42"/>
  <c r="J232" i="42"/>
  <c r="M231" i="42"/>
  <c r="L231" i="42"/>
  <c r="K231" i="42"/>
  <c r="J231" i="42"/>
  <c r="M230" i="42"/>
  <c r="L230" i="42"/>
  <c r="K230" i="42"/>
  <c r="J230" i="42"/>
  <c r="M229" i="42"/>
  <c r="L229" i="42"/>
  <c r="K229" i="42"/>
  <c r="J229" i="42"/>
  <c r="M228" i="42"/>
  <c r="L228" i="42"/>
  <c r="K228" i="42"/>
  <c r="J228" i="42"/>
  <c r="M227" i="42"/>
  <c r="L227" i="42"/>
  <c r="K227" i="42"/>
  <c r="J227" i="42"/>
  <c r="M226" i="42"/>
  <c r="L226" i="42"/>
  <c r="K226" i="42"/>
  <c r="J226" i="42"/>
  <c r="M225" i="42"/>
  <c r="L225" i="42"/>
  <c r="K225" i="42"/>
  <c r="J225" i="42"/>
  <c r="M224" i="42"/>
  <c r="L224" i="42"/>
  <c r="K224" i="42"/>
  <c r="J224" i="42"/>
  <c r="M223" i="42"/>
  <c r="L223" i="42"/>
  <c r="K223" i="42"/>
  <c r="J223" i="42"/>
  <c r="M222" i="42"/>
  <c r="L222" i="42"/>
  <c r="K222" i="42"/>
  <c r="J222" i="42"/>
  <c r="M221" i="42"/>
  <c r="L221" i="42"/>
  <c r="K221" i="42"/>
  <c r="J221" i="42"/>
  <c r="M220" i="42"/>
  <c r="L220" i="42"/>
  <c r="K220" i="42"/>
  <c r="J220" i="42"/>
  <c r="M219" i="42"/>
  <c r="L219" i="42"/>
  <c r="K219" i="42"/>
  <c r="J219" i="42"/>
  <c r="M218" i="42"/>
  <c r="L218" i="42"/>
  <c r="K218" i="42"/>
  <c r="J218" i="42"/>
  <c r="M217" i="42"/>
  <c r="L217" i="42"/>
  <c r="K217" i="42"/>
  <c r="J217" i="42"/>
  <c r="M216" i="42"/>
  <c r="L216" i="42"/>
  <c r="K216" i="42"/>
  <c r="J216" i="42"/>
  <c r="M215" i="42"/>
  <c r="L215" i="42"/>
  <c r="K215" i="42"/>
  <c r="J215" i="42"/>
  <c r="M214" i="42"/>
  <c r="L214" i="42"/>
  <c r="K214" i="42"/>
  <c r="J214" i="42"/>
  <c r="M213" i="42"/>
  <c r="L213" i="42"/>
  <c r="K213" i="42"/>
  <c r="J213" i="42"/>
  <c r="M212" i="42"/>
  <c r="L212" i="42"/>
  <c r="K212" i="42"/>
  <c r="J212" i="42"/>
  <c r="M211" i="42"/>
  <c r="L211" i="42"/>
  <c r="K211" i="42"/>
  <c r="J211" i="42"/>
  <c r="M210" i="42"/>
  <c r="L210" i="42"/>
  <c r="K210" i="42"/>
  <c r="J210" i="42"/>
  <c r="M209" i="42"/>
  <c r="L209" i="42"/>
  <c r="K209" i="42"/>
  <c r="J209" i="42"/>
  <c r="M208" i="42"/>
  <c r="L208" i="42"/>
  <c r="K208" i="42"/>
  <c r="J208" i="42"/>
  <c r="M207" i="42"/>
  <c r="L207" i="42"/>
  <c r="K207" i="42"/>
  <c r="J207" i="42"/>
  <c r="M206" i="42"/>
  <c r="L206" i="42"/>
  <c r="K206" i="42"/>
  <c r="J206" i="42"/>
  <c r="M205" i="42"/>
  <c r="L205" i="42"/>
  <c r="K205" i="42"/>
  <c r="J205" i="42"/>
  <c r="M204" i="42"/>
  <c r="L204" i="42"/>
  <c r="K204" i="42"/>
  <c r="J204" i="42"/>
  <c r="M203" i="42"/>
  <c r="L203" i="42"/>
  <c r="K203" i="42"/>
  <c r="J203" i="42"/>
  <c r="M202" i="42"/>
  <c r="L202" i="42"/>
  <c r="K202" i="42"/>
  <c r="J202" i="42"/>
  <c r="M201" i="42"/>
  <c r="L201" i="42"/>
  <c r="K201" i="42"/>
  <c r="J201" i="42"/>
  <c r="M200" i="42"/>
  <c r="L200" i="42"/>
  <c r="K200" i="42"/>
  <c r="J200" i="42"/>
  <c r="M199" i="42"/>
  <c r="L199" i="42"/>
  <c r="K199" i="42"/>
  <c r="J199" i="42"/>
  <c r="M198" i="42"/>
  <c r="L198" i="42"/>
  <c r="K198" i="42"/>
  <c r="J198" i="42"/>
  <c r="M197" i="42"/>
  <c r="L197" i="42"/>
  <c r="K197" i="42"/>
  <c r="J197" i="42"/>
  <c r="M196" i="42"/>
  <c r="L196" i="42"/>
  <c r="K196" i="42"/>
  <c r="J196" i="42"/>
  <c r="M195" i="42"/>
  <c r="L195" i="42"/>
  <c r="K195" i="42"/>
  <c r="J195" i="42"/>
  <c r="M194" i="42"/>
  <c r="L194" i="42"/>
  <c r="K194" i="42"/>
  <c r="J194" i="42"/>
  <c r="M193" i="42"/>
  <c r="L193" i="42"/>
  <c r="K193" i="42"/>
  <c r="J193" i="42"/>
  <c r="M192" i="42"/>
  <c r="L192" i="42"/>
  <c r="K192" i="42"/>
  <c r="J192" i="42"/>
  <c r="M191" i="42"/>
  <c r="L191" i="42"/>
  <c r="K191" i="42"/>
  <c r="J191" i="42"/>
  <c r="M190" i="42"/>
  <c r="L190" i="42"/>
  <c r="K190" i="42"/>
  <c r="J190" i="42"/>
  <c r="M189" i="42"/>
  <c r="L189" i="42"/>
  <c r="K189" i="42"/>
  <c r="J189" i="42"/>
  <c r="M188" i="42"/>
  <c r="L188" i="42"/>
  <c r="K188" i="42"/>
  <c r="J188" i="42"/>
  <c r="M187" i="42"/>
  <c r="L187" i="42"/>
  <c r="K187" i="42"/>
  <c r="J187" i="42"/>
  <c r="M186" i="42"/>
  <c r="L186" i="42"/>
  <c r="K186" i="42"/>
  <c r="J186" i="42"/>
  <c r="M185" i="42"/>
  <c r="L185" i="42"/>
  <c r="K185" i="42"/>
  <c r="J185" i="42"/>
  <c r="M184" i="42"/>
  <c r="L184" i="42"/>
  <c r="K184" i="42"/>
  <c r="J184" i="42"/>
  <c r="M183" i="42"/>
  <c r="L183" i="42"/>
  <c r="K183" i="42"/>
  <c r="J183" i="42"/>
  <c r="M182" i="42"/>
  <c r="L182" i="42"/>
  <c r="K182" i="42"/>
  <c r="J182" i="42"/>
  <c r="M181" i="42"/>
  <c r="L181" i="42"/>
  <c r="K181" i="42"/>
  <c r="J181" i="42"/>
  <c r="M180" i="42"/>
  <c r="L180" i="42"/>
  <c r="K180" i="42"/>
  <c r="J180" i="42"/>
  <c r="M179" i="42"/>
  <c r="L179" i="42"/>
  <c r="K179" i="42"/>
  <c r="J179" i="42"/>
  <c r="M178" i="42"/>
  <c r="L178" i="42"/>
  <c r="K178" i="42"/>
  <c r="J178" i="42"/>
  <c r="M177" i="42"/>
  <c r="L177" i="42"/>
  <c r="K177" i="42"/>
  <c r="J177" i="42"/>
  <c r="M176" i="42"/>
  <c r="L176" i="42"/>
  <c r="K176" i="42"/>
  <c r="J176" i="42"/>
  <c r="M175" i="42"/>
  <c r="L175" i="42"/>
  <c r="K175" i="42"/>
  <c r="J175" i="42"/>
  <c r="M174" i="42"/>
  <c r="L174" i="42"/>
  <c r="K174" i="42"/>
  <c r="J174" i="42"/>
  <c r="M173" i="42"/>
  <c r="L173" i="42"/>
  <c r="K173" i="42"/>
  <c r="J173" i="42"/>
  <c r="M172" i="42"/>
  <c r="L172" i="42"/>
  <c r="K172" i="42"/>
  <c r="J172" i="42"/>
  <c r="M171" i="42"/>
  <c r="L171" i="42"/>
  <c r="K171" i="42"/>
  <c r="J171" i="42"/>
  <c r="M170" i="42"/>
  <c r="L170" i="42"/>
  <c r="K170" i="42"/>
  <c r="J170" i="42"/>
  <c r="M169" i="42"/>
  <c r="L169" i="42"/>
  <c r="K169" i="42"/>
  <c r="J169" i="42"/>
  <c r="M168" i="42"/>
  <c r="L168" i="42"/>
  <c r="K168" i="42"/>
  <c r="J168" i="42"/>
  <c r="M167" i="42"/>
  <c r="L167" i="42"/>
  <c r="K167" i="42"/>
  <c r="J167" i="42"/>
  <c r="M166" i="42"/>
  <c r="L166" i="42"/>
  <c r="K166" i="42"/>
  <c r="J166" i="42"/>
  <c r="M165" i="42"/>
  <c r="L165" i="42"/>
  <c r="K165" i="42"/>
  <c r="J165" i="42"/>
  <c r="M164" i="42"/>
  <c r="L164" i="42"/>
  <c r="K164" i="42"/>
  <c r="J164" i="42"/>
  <c r="M163" i="42"/>
  <c r="L163" i="42"/>
  <c r="K163" i="42"/>
  <c r="J163" i="42"/>
  <c r="M162" i="42"/>
  <c r="L162" i="42"/>
  <c r="K162" i="42"/>
  <c r="J162" i="42"/>
  <c r="M161" i="42"/>
  <c r="L161" i="42"/>
  <c r="K161" i="42"/>
  <c r="J161" i="42"/>
  <c r="M160" i="42"/>
  <c r="L160" i="42"/>
  <c r="K160" i="42"/>
  <c r="J160" i="42"/>
  <c r="M159" i="42"/>
  <c r="L159" i="42"/>
  <c r="K159" i="42"/>
  <c r="J159" i="42"/>
  <c r="M158" i="42"/>
  <c r="L158" i="42"/>
  <c r="K158" i="42"/>
  <c r="J158" i="42"/>
  <c r="M157" i="42"/>
  <c r="L157" i="42"/>
  <c r="K157" i="42"/>
  <c r="J157" i="42"/>
  <c r="M156" i="42"/>
  <c r="L156" i="42"/>
  <c r="K156" i="42"/>
  <c r="J156" i="42"/>
  <c r="M155" i="42"/>
  <c r="L155" i="42"/>
  <c r="K155" i="42"/>
  <c r="J155" i="42"/>
  <c r="M154" i="42"/>
  <c r="L154" i="42"/>
  <c r="K154" i="42"/>
  <c r="J154" i="42"/>
  <c r="M153" i="42"/>
  <c r="L153" i="42"/>
  <c r="K153" i="42"/>
  <c r="J153" i="42"/>
  <c r="M152" i="42"/>
  <c r="L152" i="42"/>
  <c r="K152" i="42"/>
  <c r="J152" i="42"/>
  <c r="M151" i="42"/>
  <c r="L151" i="42"/>
  <c r="K151" i="42"/>
  <c r="J151" i="42"/>
  <c r="M150" i="42"/>
  <c r="L150" i="42"/>
  <c r="K150" i="42"/>
  <c r="J150" i="42"/>
  <c r="M149" i="42"/>
  <c r="L149" i="42"/>
  <c r="K149" i="42"/>
  <c r="J149" i="42"/>
  <c r="M148" i="42"/>
  <c r="L148" i="42"/>
  <c r="K148" i="42"/>
  <c r="J148" i="42"/>
  <c r="M147" i="42"/>
  <c r="L147" i="42"/>
  <c r="K147" i="42"/>
  <c r="J147" i="42"/>
  <c r="M146" i="42"/>
  <c r="L146" i="42"/>
  <c r="K146" i="42"/>
  <c r="J146" i="42"/>
  <c r="M145" i="42"/>
  <c r="L145" i="42"/>
  <c r="K145" i="42"/>
  <c r="J145" i="42"/>
  <c r="M144" i="42"/>
  <c r="L144" i="42"/>
  <c r="K144" i="42"/>
  <c r="J144" i="42"/>
  <c r="M143" i="42"/>
  <c r="L143" i="42"/>
  <c r="K143" i="42"/>
  <c r="J143" i="42"/>
  <c r="M142" i="42"/>
  <c r="L142" i="42"/>
  <c r="K142" i="42"/>
  <c r="J142" i="42"/>
  <c r="M141" i="42"/>
  <c r="L141" i="42"/>
  <c r="K141" i="42"/>
  <c r="J141" i="42"/>
  <c r="M140" i="42"/>
  <c r="L140" i="42"/>
  <c r="K140" i="42"/>
  <c r="J140" i="42"/>
  <c r="M139" i="42"/>
  <c r="L139" i="42"/>
  <c r="K139" i="42"/>
  <c r="J139" i="42"/>
  <c r="M138" i="42"/>
  <c r="L138" i="42"/>
  <c r="K138" i="42"/>
  <c r="J138" i="42"/>
  <c r="M137" i="42"/>
  <c r="L137" i="42"/>
  <c r="K137" i="42"/>
  <c r="J137" i="42"/>
  <c r="M136" i="42"/>
  <c r="L136" i="42"/>
  <c r="K136" i="42"/>
  <c r="J136" i="42"/>
  <c r="M135" i="42"/>
  <c r="L135" i="42"/>
  <c r="K135" i="42"/>
  <c r="J135" i="42"/>
  <c r="M134" i="42"/>
  <c r="L134" i="42"/>
  <c r="K134" i="42"/>
  <c r="J134" i="42"/>
  <c r="M133" i="42"/>
  <c r="L133" i="42"/>
  <c r="K133" i="42"/>
  <c r="J133" i="42"/>
  <c r="M132" i="42"/>
  <c r="L132" i="42"/>
  <c r="K132" i="42"/>
  <c r="J132" i="42"/>
  <c r="M131" i="42"/>
  <c r="L131" i="42"/>
  <c r="K131" i="42"/>
  <c r="J131" i="42"/>
  <c r="M130" i="42"/>
  <c r="L130" i="42"/>
  <c r="K130" i="42"/>
  <c r="J130" i="42"/>
  <c r="M129" i="42"/>
  <c r="L129" i="42"/>
  <c r="K129" i="42"/>
  <c r="J129" i="42"/>
  <c r="M128" i="42"/>
  <c r="L128" i="42"/>
  <c r="K128" i="42"/>
  <c r="J128" i="42"/>
  <c r="M127" i="42"/>
  <c r="L127" i="42"/>
  <c r="K127" i="42"/>
  <c r="J127" i="42"/>
  <c r="M126" i="42"/>
  <c r="L126" i="42"/>
  <c r="K126" i="42"/>
  <c r="J126" i="42"/>
  <c r="M125" i="42"/>
  <c r="L125" i="42"/>
  <c r="K125" i="42"/>
  <c r="J125" i="42"/>
  <c r="M124" i="42"/>
  <c r="L124" i="42"/>
  <c r="K124" i="42"/>
  <c r="J124" i="42"/>
  <c r="M123" i="42"/>
  <c r="L123" i="42"/>
  <c r="K123" i="42"/>
  <c r="J123" i="42"/>
  <c r="M122" i="42"/>
  <c r="L122" i="42"/>
  <c r="K122" i="42"/>
  <c r="J122" i="42"/>
  <c r="M121" i="42"/>
  <c r="L121" i="42"/>
  <c r="K121" i="42"/>
  <c r="J121" i="42"/>
  <c r="M120" i="42"/>
  <c r="L120" i="42"/>
  <c r="K120" i="42"/>
  <c r="J120" i="42"/>
  <c r="M119" i="42"/>
  <c r="L119" i="42"/>
  <c r="K119" i="42"/>
  <c r="J119" i="42"/>
  <c r="M118" i="42"/>
  <c r="L118" i="42"/>
  <c r="K118" i="42"/>
  <c r="J118" i="42"/>
  <c r="M117" i="42"/>
  <c r="L117" i="42"/>
  <c r="K117" i="42"/>
  <c r="J117" i="42"/>
  <c r="M116" i="42"/>
  <c r="L116" i="42"/>
  <c r="K116" i="42"/>
  <c r="J116" i="42"/>
  <c r="M115" i="42"/>
  <c r="L115" i="42"/>
  <c r="K115" i="42"/>
  <c r="J115" i="42"/>
  <c r="M114" i="42"/>
  <c r="L114" i="42"/>
  <c r="K114" i="42"/>
  <c r="J114" i="42"/>
  <c r="M113" i="42"/>
  <c r="L113" i="42"/>
  <c r="K113" i="42"/>
  <c r="J113" i="42"/>
  <c r="M112" i="42"/>
  <c r="L112" i="42"/>
  <c r="K112" i="42"/>
  <c r="J112" i="42"/>
  <c r="M111" i="42"/>
  <c r="L111" i="42"/>
  <c r="K111" i="42"/>
  <c r="J111" i="42"/>
  <c r="M110" i="42"/>
  <c r="L110" i="42"/>
  <c r="K110" i="42"/>
  <c r="J110" i="42"/>
  <c r="M109" i="42"/>
  <c r="L109" i="42"/>
  <c r="K109" i="42"/>
  <c r="J109" i="42"/>
  <c r="M108" i="42"/>
  <c r="L108" i="42"/>
  <c r="K108" i="42"/>
  <c r="J108" i="42"/>
  <c r="M107" i="42"/>
  <c r="L107" i="42"/>
  <c r="K107" i="42"/>
  <c r="J107" i="42"/>
  <c r="M106" i="42"/>
  <c r="L106" i="42"/>
  <c r="K106" i="42"/>
  <c r="J106" i="42"/>
  <c r="M105" i="42"/>
  <c r="L105" i="42"/>
  <c r="K105" i="42"/>
  <c r="J105" i="42"/>
  <c r="M104" i="42"/>
  <c r="L104" i="42"/>
  <c r="K104" i="42"/>
  <c r="J104" i="42"/>
  <c r="M103" i="42"/>
  <c r="L103" i="42"/>
  <c r="K103" i="42"/>
  <c r="J103" i="42"/>
  <c r="M102" i="42"/>
  <c r="L102" i="42"/>
  <c r="K102" i="42"/>
  <c r="J102" i="42"/>
  <c r="M101" i="42"/>
  <c r="L101" i="42"/>
  <c r="K101" i="42"/>
  <c r="J101" i="42"/>
  <c r="M100" i="42"/>
  <c r="L100" i="42"/>
  <c r="K100" i="42"/>
  <c r="J100" i="42"/>
  <c r="M99" i="42"/>
  <c r="L99" i="42"/>
  <c r="K99" i="42"/>
  <c r="J99" i="42"/>
  <c r="M98" i="42"/>
  <c r="L98" i="42"/>
  <c r="K98" i="42"/>
  <c r="J98" i="42"/>
  <c r="M97" i="42"/>
  <c r="L97" i="42"/>
  <c r="K97" i="42"/>
  <c r="J97" i="42"/>
  <c r="M96" i="42"/>
  <c r="L96" i="42"/>
  <c r="K96" i="42"/>
  <c r="J96" i="42"/>
  <c r="M95" i="42"/>
  <c r="L95" i="42"/>
  <c r="K95" i="42"/>
  <c r="J95" i="42"/>
  <c r="M94" i="42"/>
  <c r="L94" i="42"/>
  <c r="K94" i="42"/>
  <c r="J94" i="42"/>
  <c r="M93" i="42"/>
  <c r="L93" i="42"/>
  <c r="K93" i="42"/>
  <c r="J93" i="42"/>
  <c r="M92" i="42"/>
  <c r="L92" i="42"/>
  <c r="K92" i="42"/>
  <c r="J92" i="42"/>
  <c r="M91" i="42"/>
  <c r="L91" i="42"/>
  <c r="K91" i="42"/>
  <c r="J91" i="42"/>
  <c r="M90" i="42"/>
  <c r="L90" i="42"/>
  <c r="K90" i="42"/>
  <c r="J90" i="42"/>
  <c r="M89" i="42"/>
  <c r="L89" i="42"/>
  <c r="K89" i="42"/>
  <c r="J89" i="42"/>
  <c r="M88" i="42"/>
  <c r="L88" i="42"/>
  <c r="K88" i="42"/>
  <c r="J88" i="42"/>
  <c r="M87" i="42"/>
  <c r="L87" i="42"/>
  <c r="K87" i="42"/>
  <c r="J87" i="42"/>
  <c r="M86" i="42"/>
  <c r="L86" i="42"/>
  <c r="K86" i="42"/>
  <c r="J86" i="42"/>
  <c r="M85" i="42"/>
  <c r="L85" i="42"/>
  <c r="K85" i="42"/>
  <c r="J85" i="42"/>
  <c r="M84" i="42"/>
  <c r="L84" i="42"/>
  <c r="K84" i="42"/>
  <c r="J84" i="42"/>
  <c r="M83" i="42"/>
  <c r="L83" i="42"/>
  <c r="K83" i="42"/>
  <c r="J83" i="42"/>
  <c r="M82" i="42"/>
  <c r="L82" i="42"/>
  <c r="K82" i="42"/>
  <c r="J82" i="42"/>
  <c r="M81" i="42"/>
  <c r="L81" i="42"/>
  <c r="K81" i="42"/>
  <c r="J81" i="42"/>
  <c r="M80" i="42"/>
  <c r="L80" i="42"/>
  <c r="K80" i="42"/>
  <c r="J80" i="42"/>
  <c r="M79" i="42"/>
  <c r="L79" i="42"/>
  <c r="K79" i="42"/>
  <c r="J79" i="42"/>
  <c r="M78" i="42"/>
  <c r="L78" i="42"/>
  <c r="K78" i="42"/>
  <c r="J78" i="42"/>
  <c r="M77" i="42"/>
  <c r="L77" i="42"/>
  <c r="K77" i="42"/>
  <c r="J77" i="42"/>
  <c r="M76" i="42"/>
  <c r="L76" i="42"/>
  <c r="K76" i="42"/>
  <c r="J76" i="42"/>
  <c r="M75" i="42"/>
  <c r="L75" i="42"/>
  <c r="K75" i="42"/>
  <c r="J75" i="42"/>
  <c r="M74" i="42"/>
  <c r="L74" i="42"/>
  <c r="K74" i="42"/>
  <c r="J74" i="42"/>
  <c r="M73" i="42"/>
  <c r="L73" i="42"/>
  <c r="K73" i="42"/>
  <c r="J73" i="42"/>
  <c r="M72" i="42"/>
  <c r="L72" i="42"/>
  <c r="K72" i="42"/>
  <c r="J72" i="42"/>
  <c r="M71" i="42"/>
  <c r="L71" i="42"/>
  <c r="K71" i="42"/>
  <c r="J71" i="42"/>
  <c r="M70" i="42"/>
  <c r="L70" i="42"/>
  <c r="K70" i="42"/>
  <c r="J70" i="42"/>
  <c r="M69" i="42"/>
  <c r="L69" i="42"/>
  <c r="K69" i="42"/>
  <c r="J69" i="42"/>
  <c r="M68" i="42"/>
  <c r="L68" i="42"/>
  <c r="K68" i="42"/>
  <c r="J68" i="42"/>
  <c r="M67" i="42"/>
  <c r="L67" i="42"/>
  <c r="K67" i="42"/>
  <c r="J67" i="42"/>
  <c r="M66" i="42"/>
  <c r="L66" i="42"/>
  <c r="K66" i="42"/>
  <c r="J66" i="42"/>
  <c r="M65" i="42"/>
  <c r="L65" i="42"/>
  <c r="K65" i="42"/>
  <c r="J65" i="42"/>
  <c r="M64" i="42"/>
  <c r="L64" i="42"/>
  <c r="K64" i="42"/>
  <c r="J64" i="42"/>
  <c r="M63" i="42"/>
  <c r="L63" i="42"/>
  <c r="K63" i="42"/>
  <c r="J63" i="42"/>
  <c r="M62" i="42"/>
  <c r="L62" i="42"/>
  <c r="K62" i="42"/>
  <c r="J62" i="42"/>
  <c r="M61" i="42"/>
  <c r="L61" i="42"/>
  <c r="K61" i="42"/>
  <c r="J61" i="42"/>
  <c r="M60" i="42"/>
  <c r="L60" i="42"/>
  <c r="K60" i="42"/>
  <c r="J60" i="42"/>
  <c r="M59" i="42"/>
  <c r="L59" i="42"/>
  <c r="K59" i="42"/>
  <c r="J59" i="42"/>
  <c r="M58" i="42"/>
  <c r="L58" i="42"/>
  <c r="K58" i="42"/>
  <c r="J58" i="42"/>
  <c r="M57" i="42"/>
  <c r="L57" i="42"/>
  <c r="K57" i="42"/>
  <c r="J57" i="42"/>
  <c r="M56" i="42"/>
  <c r="L56" i="42"/>
  <c r="K56" i="42"/>
  <c r="J56" i="42"/>
  <c r="M55" i="42"/>
  <c r="L55" i="42"/>
  <c r="K55" i="42"/>
  <c r="J55" i="42"/>
  <c r="M54" i="42"/>
  <c r="L54" i="42"/>
  <c r="K54" i="42"/>
  <c r="J54" i="42"/>
  <c r="M53" i="42"/>
  <c r="L53" i="42"/>
  <c r="K53" i="42"/>
  <c r="J53" i="42"/>
  <c r="M52" i="42"/>
  <c r="L52" i="42"/>
  <c r="K52" i="42"/>
  <c r="J52" i="42"/>
  <c r="M51" i="42"/>
  <c r="L51" i="42"/>
  <c r="K51" i="42"/>
  <c r="J51" i="42"/>
  <c r="M50" i="42"/>
  <c r="L50" i="42"/>
  <c r="K50" i="42"/>
  <c r="J50" i="42"/>
  <c r="M49" i="42"/>
  <c r="L49" i="42"/>
  <c r="K49" i="42"/>
  <c r="J49" i="42"/>
  <c r="M48" i="42"/>
  <c r="L48" i="42"/>
  <c r="K48" i="42"/>
  <c r="J48" i="42"/>
  <c r="M47" i="42"/>
  <c r="L47" i="42"/>
  <c r="K47" i="42"/>
  <c r="J47" i="42"/>
  <c r="M46" i="42"/>
  <c r="L46" i="42"/>
  <c r="K46" i="42"/>
  <c r="J46" i="42"/>
  <c r="M45" i="42"/>
  <c r="L45" i="42"/>
  <c r="K45" i="42"/>
  <c r="J45" i="42"/>
  <c r="M44" i="42"/>
  <c r="L44" i="42"/>
  <c r="K44" i="42"/>
  <c r="J44" i="42"/>
  <c r="M43" i="42"/>
  <c r="L43" i="42"/>
  <c r="K43" i="42"/>
  <c r="J43" i="42"/>
  <c r="M42" i="42"/>
  <c r="L42" i="42"/>
  <c r="K42" i="42"/>
  <c r="J42" i="42"/>
  <c r="M41" i="42"/>
  <c r="L41" i="42"/>
  <c r="K41" i="42"/>
  <c r="J41" i="42"/>
  <c r="M40" i="42"/>
  <c r="L40" i="42"/>
  <c r="K40" i="42"/>
  <c r="J40" i="42"/>
  <c r="M39" i="42"/>
  <c r="L39" i="42"/>
  <c r="K39" i="42"/>
  <c r="J39" i="42"/>
  <c r="M38" i="42"/>
  <c r="L38" i="42"/>
  <c r="K38" i="42"/>
  <c r="J38" i="42"/>
  <c r="M37" i="42"/>
  <c r="L37" i="42"/>
  <c r="K37" i="42"/>
  <c r="J37" i="42"/>
  <c r="M36" i="42"/>
  <c r="L36" i="42"/>
  <c r="K36" i="42"/>
  <c r="J36" i="42"/>
  <c r="M35" i="42"/>
  <c r="L35" i="42"/>
  <c r="K35" i="42"/>
  <c r="J35" i="42"/>
  <c r="M34" i="42"/>
  <c r="L34" i="42"/>
  <c r="K34" i="42"/>
  <c r="J34" i="42"/>
  <c r="M33" i="42"/>
  <c r="L33" i="42"/>
  <c r="K33" i="42"/>
  <c r="J33" i="42"/>
  <c r="M32" i="42"/>
  <c r="L32" i="42"/>
  <c r="K32" i="42"/>
  <c r="J32" i="42"/>
  <c r="M31" i="42"/>
  <c r="L31" i="42"/>
  <c r="K31" i="42"/>
  <c r="J31" i="42"/>
  <c r="M30" i="42"/>
  <c r="L30" i="42"/>
  <c r="K30" i="42"/>
  <c r="J30" i="42"/>
  <c r="M29" i="42"/>
  <c r="L29" i="42"/>
  <c r="K29" i="42"/>
  <c r="J29" i="42"/>
  <c r="M28" i="42"/>
  <c r="L28" i="42"/>
  <c r="K28" i="42"/>
  <c r="J28" i="42"/>
  <c r="M27" i="42"/>
  <c r="L27" i="42"/>
  <c r="K27" i="42"/>
  <c r="J27" i="42"/>
  <c r="M26" i="42"/>
  <c r="L26" i="42"/>
  <c r="K26" i="42"/>
  <c r="J26" i="42"/>
  <c r="M25" i="42"/>
  <c r="L25" i="42"/>
  <c r="K25" i="42"/>
  <c r="J25" i="42"/>
  <c r="M24" i="42"/>
  <c r="L24" i="42"/>
  <c r="K24" i="42"/>
  <c r="J24" i="42"/>
  <c r="M23" i="42"/>
  <c r="L23" i="42"/>
  <c r="K23" i="42"/>
  <c r="J23" i="42"/>
  <c r="M22" i="42"/>
  <c r="L22" i="42"/>
  <c r="K22" i="42"/>
  <c r="J22" i="42"/>
  <c r="M21" i="42"/>
  <c r="L21" i="42"/>
  <c r="K21" i="42"/>
  <c r="J21" i="42"/>
  <c r="M20" i="42"/>
  <c r="L20" i="42"/>
  <c r="K20" i="42"/>
  <c r="J20" i="42"/>
  <c r="M19" i="42"/>
  <c r="L19" i="42"/>
  <c r="K19" i="42"/>
  <c r="J19" i="42"/>
  <c r="M18" i="42"/>
  <c r="L18" i="42"/>
  <c r="K18" i="42"/>
  <c r="J18" i="42"/>
  <c r="M17" i="42"/>
  <c r="L17" i="42"/>
  <c r="K17" i="42"/>
  <c r="J17" i="42"/>
  <c r="M841" i="48" l="1"/>
  <c r="K104" i="41" s="1"/>
  <c r="L841" i="48"/>
  <c r="J104" i="41" s="1"/>
  <c r="K841" i="48"/>
  <c r="I104" i="41" s="1"/>
  <c r="J841" i="48"/>
  <c r="H104" i="41" s="1"/>
  <c r="G213" i="43"/>
  <c r="H213" i="43"/>
  <c r="I213" i="43"/>
  <c r="G214" i="43"/>
  <c r="H214" i="43"/>
  <c r="I214" i="43"/>
  <c r="G215" i="43"/>
  <c r="H215" i="43"/>
  <c r="I215" i="43"/>
  <c r="G216" i="43"/>
  <c r="H216" i="43"/>
  <c r="I216" i="43"/>
  <c r="G217" i="43"/>
  <c r="H217" i="43"/>
  <c r="I217" i="43"/>
  <c r="G218" i="43"/>
  <c r="H218" i="43"/>
  <c r="I218" i="43"/>
  <c r="G282" i="42"/>
  <c r="H282" i="42"/>
  <c r="I282" i="42"/>
  <c r="G283" i="42"/>
  <c r="H283" i="42"/>
  <c r="I283" i="42"/>
  <c r="G284" i="42"/>
  <c r="H284" i="42"/>
  <c r="I284" i="42"/>
  <c r="G285" i="42"/>
  <c r="H285" i="42"/>
  <c r="I285" i="42"/>
  <c r="G286" i="42"/>
  <c r="H286" i="42"/>
  <c r="I286" i="42"/>
  <c r="G287" i="42"/>
  <c r="H287" i="42"/>
  <c r="I287" i="42"/>
  <c r="D23" i="41"/>
  <c r="G288" i="42"/>
  <c r="H288" i="42"/>
  <c r="I288" i="42"/>
  <c r="G281" i="42"/>
  <c r="H281" i="42"/>
  <c r="I281" i="42"/>
  <c r="C16" i="41"/>
  <c r="M16" i="42"/>
  <c r="L16" i="42"/>
  <c r="K16" i="42"/>
  <c r="J16" i="42"/>
  <c r="J283" i="42" l="1"/>
  <c r="L282" i="42"/>
  <c r="J287" i="42"/>
  <c r="M288" i="42"/>
  <c r="J284" i="42"/>
  <c r="K282" i="42"/>
  <c r="J282" i="42"/>
  <c r="M282" i="42"/>
  <c r="L218" i="43"/>
  <c r="K218" i="43"/>
  <c r="J218" i="43"/>
  <c r="M218" i="43"/>
  <c r="J217" i="43"/>
  <c r="L217" i="43"/>
  <c r="K217" i="43"/>
  <c r="M217" i="43"/>
  <c r="J216" i="43"/>
  <c r="L216" i="43"/>
  <c r="M216" i="43"/>
  <c r="K216" i="43"/>
  <c r="L215" i="43"/>
  <c r="K215" i="43"/>
  <c r="J215" i="43"/>
  <c r="M215" i="43"/>
  <c r="J214" i="43"/>
  <c r="L214" i="43"/>
  <c r="K214" i="43"/>
  <c r="M214" i="43"/>
  <c r="J213" i="43"/>
  <c r="M213" i="43"/>
  <c r="L213" i="43"/>
  <c r="K213" i="43"/>
  <c r="M285" i="42"/>
  <c r="K287" i="42"/>
  <c r="L286" i="42"/>
  <c r="M284" i="42"/>
  <c r="L285" i="42"/>
  <c r="K286" i="42"/>
  <c r="M287" i="42"/>
  <c r="M281" i="42"/>
  <c r="L288" i="42"/>
  <c r="K288" i="42"/>
  <c r="J288" i="42"/>
  <c r="L287" i="42"/>
  <c r="M286" i="42"/>
  <c r="J286" i="42"/>
  <c r="K285" i="42"/>
  <c r="J285" i="42"/>
  <c r="K284" i="42"/>
  <c r="L284" i="42"/>
  <c r="M283" i="42"/>
  <c r="L283" i="42"/>
  <c r="K283" i="42"/>
  <c r="J281" i="42"/>
  <c r="K281" i="42"/>
  <c r="L281" i="42"/>
  <c r="D38" i="12" l="1"/>
  <c r="C305" i="41" s="1"/>
  <c r="D37" i="12"/>
  <c r="B305" i="41" s="1"/>
  <c r="D32" i="12"/>
  <c r="C303" i="41" s="1"/>
  <c r="D31" i="12"/>
  <c r="B303" i="41" s="1"/>
  <c r="D25" i="12"/>
  <c r="C301" i="41" s="1"/>
  <c r="D24" i="12"/>
  <c r="B301" i="41" s="1"/>
  <c r="D18" i="12"/>
  <c r="C39" i="12"/>
  <c r="B39" i="12"/>
  <c r="F33" i="12"/>
  <c r="C33" i="12"/>
  <c r="B33" i="12"/>
  <c r="F26" i="12"/>
  <c r="E26" i="12"/>
  <c r="C26" i="12"/>
  <c r="B26" i="12"/>
  <c r="C19" i="12"/>
  <c r="B19" i="12"/>
  <c r="E305" i="41" l="1"/>
  <c r="E303" i="41"/>
  <c r="E301" i="41"/>
  <c r="B306" i="41"/>
  <c r="D19" i="12"/>
  <c r="C300" i="41"/>
  <c r="D26" i="12"/>
  <c r="D39" i="12"/>
  <c r="D33" i="12"/>
  <c r="C306" i="41" l="1"/>
  <c r="E300" i="41"/>
  <c r="E306" i="41" s="1"/>
  <c r="C19" i="20"/>
  <c r="B19" i="20"/>
  <c r="D19" i="20" l="1"/>
  <c r="D29" i="20"/>
  <c r="F174" i="41" s="1"/>
  <c r="G82" i="41" l="1"/>
  <c r="F82" i="41"/>
  <c r="E82" i="41"/>
  <c r="D82" i="41"/>
  <c r="C82" i="41"/>
  <c r="G81" i="41"/>
  <c r="F81" i="41"/>
  <c r="E81" i="41"/>
  <c r="D81" i="41"/>
  <c r="C81" i="41"/>
  <c r="G80" i="41"/>
  <c r="F80" i="41"/>
  <c r="E80" i="41"/>
  <c r="G79" i="41"/>
  <c r="F79" i="41"/>
  <c r="E79" i="41"/>
  <c r="G78" i="41"/>
  <c r="F78" i="41"/>
  <c r="E78" i="41"/>
  <c r="D78" i="41"/>
  <c r="C78" i="41"/>
  <c r="G77" i="41"/>
  <c r="F77" i="41"/>
  <c r="E77" i="41"/>
  <c r="D77" i="41"/>
  <c r="C77" i="41"/>
  <c r="G23" i="41"/>
  <c r="F23" i="41"/>
  <c r="E23" i="41"/>
  <c r="C23" i="41"/>
  <c r="G22" i="41"/>
  <c r="F22" i="41"/>
  <c r="E22" i="41"/>
  <c r="C22" i="41"/>
  <c r="G21" i="41"/>
  <c r="F21" i="41"/>
  <c r="E21" i="41"/>
  <c r="C21" i="41"/>
  <c r="G20" i="41"/>
  <c r="F20" i="41"/>
  <c r="E20" i="41"/>
  <c r="C20" i="41"/>
  <c r="G19" i="41"/>
  <c r="E19" i="41"/>
  <c r="G18" i="41"/>
  <c r="F18" i="41"/>
  <c r="G17" i="41"/>
  <c r="F17" i="41"/>
  <c r="E17" i="41"/>
  <c r="C17" i="41"/>
  <c r="G16" i="41"/>
  <c r="F16" i="41"/>
  <c r="D16" i="41"/>
  <c r="F164" i="41" l="1"/>
  <c r="D22" i="41"/>
  <c r="K22" i="41"/>
  <c r="J22" i="41"/>
  <c r="I22" i="41"/>
  <c r="H22" i="41"/>
  <c r="I16" i="41"/>
  <c r="H17" i="41"/>
  <c r="I18" i="41"/>
  <c r="K17" i="41"/>
  <c r="D19" i="41"/>
  <c r="K19" i="41"/>
  <c r="I19" i="41"/>
  <c r="H19" i="41"/>
  <c r="K23" i="41"/>
  <c r="J23" i="41"/>
  <c r="I23" i="41"/>
  <c r="H23" i="41"/>
  <c r="I17" i="41"/>
  <c r="J18" i="41"/>
  <c r="D21" i="41"/>
  <c r="K21" i="41"/>
  <c r="I21" i="41"/>
  <c r="J21" i="41"/>
  <c r="H21" i="41"/>
  <c r="D20" i="41"/>
  <c r="K20" i="41"/>
  <c r="J20" i="41"/>
  <c r="I20" i="41"/>
  <c r="H20" i="41"/>
  <c r="J17" i="41"/>
  <c r="C18" i="41"/>
  <c r="E18" i="41"/>
  <c r="C19" i="41"/>
  <c r="F19" i="41"/>
  <c r="J19" i="41"/>
  <c r="E16" i="41"/>
  <c r="J16" i="41"/>
  <c r="D17" i="41"/>
  <c r="D18" i="41"/>
  <c r="K18" i="41"/>
  <c r="H18" i="41"/>
  <c r="J78" i="41"/>
  <c r="H16" i="41"/>
  <c r="K16" i="41"/>
  <c r="I79" i="41"/>
  <c r="J82" i="41"/>
  <c r="K77" i="41"/>
  <c r="K78" i="41"/>
  <c r="J79" i="41"/>
  <c r="I80" i="41"/>
  <c r="K81" i="41"/>
  <c r="K82" i="41"/>
  <c r="H77" i="41"/>
  <c r="H81" i="41"/>
  <c r="I77" i="41"/>
  <c r="H78" i="41"/>
  <c r="K79" i="41"/>
  <c r="J80" i="41"/>
  <c r="I81" i="41"/>
  <c r="H82" i="41"/>
  <c r="J77" i="41"/>
  <c r="I78" i="41"/>
  <c r="K80" i="41"/>
  <c r="J81" i="41"/>
  <c r="I82" i="41"/>
  <c r="G123" i="18" l="1"/>
  <c r="H123" i="18"/>
  <c r="I123" i="18"/>
  <c r="J123" i="18"/>
  <c r="K123" i="18"/>
  <c r="L123" i="18"/>
  <c r="C290" i="41" s="1"/>
  <c r="M123" i="18"/>
  <c r="C291" i="41" s="1"/>
  <c r="N123" i="18"/>
  <c r="C292" i="41" s="1"/>
  <c r="N86" i="18"/>
  <c r="C281" i="41" s="1"/>
  <c r="M86" i="18"/>
  <c r="C280" i="41" s="1"/>
  <c r="L86" i="18"/>
  <c r="C279" i="41" s="1"/>
  <c r="K86" i="18"/>
  <c r="J86" i="18"/>
  <c r="I86" i="18"/>
  <c r="H86" i="18"/>
  <c r="G86" i="18"/>
  <c r="C289" i="41" l="1"/>
  <c r="C293" i="41" s="1"/>
  <c r="I164" i="18"/>
  <c r="C278" i="41"/>
  <c r="C282" i="41" s="1"/>
  <c r="I149" i="18"/>
  <c r="B278" i="41"/>
  <c r="J145" i="18"/>
  <c r="B291" i="41"/>
  <c r="E291" i="41" s="1"/>
  <c r="J162" i="18"/>
  <c r="B292" i="41"/>
  <c r="E292" i="41" s="1"/>
  <c r="J163" i="18"/>
  <c r="B290" i="41"/>
  <c r="E290" i="41" s="1"/>
  <c r="J161" i="18"/>
  <c r="B279" i="41"/>
  <c r="E279" i="41" s="1"/>
  <c r="J146" i="18"/>
  <c r="B289" i="41"/>
  <c r="H164" i="18"/>
  <c r="J160" i="18"/>
  <c r="B47" i="20"/>
  <c r="J164" i="18" l="1"/>
  <c r="B280" i="41"/>
  <c r="E280" i="41" s="1"/>
  <c r="J147" i="18"/>
  <c r="H149" i="18"/>
  <c r="J149" i="18" s="1"/>
  <c r="E289" i="41"/>
  <c r="B293" i="41"/>
  <c r="E293" i="41" s="1"/>
  <c r="B281" i="41"/>
  <c r="E281" i="41" s="1"/>
  <c r="J148" i="18"/>
  <c r="E278" i="41"/>
  <c r="C18" i="8"/>
  <c r="B18" i="8"/>
  <c r="B282" i="41" l="1"/>
  <c r="E282" i="41" s="1"/>
  <c r="D18" i="8"/>
  <c r="F53" i="20"/>
  <c r="D17" i="8" l="1"/>
  <c r="G49" i="18" l="1"/>
  <c r="H49" i="18"/>
  <c r="I49" i="18"/>
  <c r="J49" i="18"/>
  <c r="K49" i="18"/>
  <c r="L49" i="18"/>
  <c r="C268" i="41" s="1"/>
  <c r="M49" i="18"/>
  <c r="C269" i="41" s="1"/>
  <c r="N49" i="18"/>
  <c r="C270" i="41" s="1"/>
  <c r="C267" i="41" l="1"/>
  <c r="C271" i="41" s="1"/>
  <c r="I134" i="18"/>
  <c r="B270" i="41"/>
  <c r="E270" i="41" s="1"/>
  <c r="J133" i="18"/>
  <c r="B269" i="41"/>
  <c r="E269" i="41" s="1"/>
  <c r="J132" i="18"/>
  <c r="B268" i="41"/>
  <c r="E268" i="41" s="1"/>
  <c r="J131" i="18"/>
  <c r="B267" i="41"/>
  <c r="J130" i="18"/>
  <c r="H134" i="18"/>
  <c r="J134" i="18" l="1"/>
  <c r="B271" i="41"/>
  <c r="E271" i="41" s="1"/>
  <c r="E267" i="41"/>
</calcChain>
</file>

<file path=xl/comments1.xml><?xml version="1.0" encoding="utf-8"?>
<comments xmlns="http://schemas.openxmlformats.org/spreadsheetml/2006/main">
  <authors>
    <author>SEI SO</author>
  </authors>
  <commentList>
    <comment ref="E846" authorId="0" shapeId="0">
      <text>
        <r>
          <rPr>
            <b/>
            <sz val="9"/>
            <color indexed="81"/>
            <rFont val="Tahoma"/>
            <family val="2"/>
          </rPr>
          <t>23</t>
        </r>
      </text>
    </comment>
    <comment ref="E848" authorId="0" shapeId="0">
      <text>
        <r>
          <rPr>
            <b/>
            <sz val="9"/>
            <color indexed="81"/>
            <rFont val="Tahoma"/>
            <family val="2"/>
          </rPr>
          <t>7</t>
        </r>
      </text>
    </comment>
    <comment ref="E849" authorId="0" shapeId="0">
      <text>
        <r>
          <rPr>
            <b/>
            <sz val="9"/>
            <color indexed="81"/>
            <rFont val="Tahoma"/>
            <family val="2"/>
          </rPr>
          <t>1,347</t>
        </r>
        <r>
          <rPr>
            <sz val="9"/>
            <color indexed="81"/>
            <rFont val="Tahoma"/>
            <family val="2"/>
          </rPr>
          <t xml:space="preserve">
</t>
        </r>
      </text>
    </comment>
    <comment ref="E850" authorId="0" shapeId="0">
      <text>
        <r>
          <rPr>
            <b/>
            <sz val="9"/>
            <color indexed="81"/>
            <rFont val="Tahoma"/>
            <family val="2"/>
          </rPr>
          <t>1</t>
        </r>
      </text>
    </comment>
    <comment ref="E852" authorId="0" shapeId="0">
      <text>
        <r>
          <rPr>
            <b/>
            <sz val="9"/>
            <color indexed="81"/>
            <rFont val="Tahoma"/>
            <family val="2"/>
          </rPr>
          <t>26</t>
        </r>
      </text>
    </comment>
    <comment ref="E854" authorId="0" shapeId="0">
      <text>
        <r>
          <rPr>
            <b/>
            <sz val="9"/>
            <color indexed="81"/>
            <rFont val="Tahoma"/>
            <family val="2"/>
          </rPr>
          <t>26</t>
        </r>
      </text>
    </comment>
    <comment ref="E855" authorId="0" shapeId="0">
      <text>
        <r>
          <rPr>
            <b/>
            <sz val="9"/>
            <color indexed="81"/>
            <rFont val="Tahoma"/>
            <family val="2"/>
          </rPr>
          <t>0</t>
        </r>
      </text>
    </comment>
    <comment ref="E856" authorId="0" shapeId="0">
      <text>
        <r>
          <rPr>
            <b/>
            <sz val="9"/>
            <color indexed="81"/>
            <rFont val="Tahoma"/>
            <family val="2"/>
          </rPr>
          <t>4</t>
        </r>
      </text>
    </comment>
    <comment ref="E858" authorId="0" shapeId="0">
      <text>
        <r>
          <rPr>
            <b/>
            <sz val="9"/>
            <color indexed="81"/>
            <rFont val="Tahoma"/>
            <family val="2"/>
          </rPr>
          <t>22</t>
        </r>
      </text>
    </comment>
    <comment ref="E859" authorId="0" shapeId="0">
      <text>
        <r>
          <rPr>
            <b/>
            <sz val="9"/>
            <color indexed="81"/>
            <rFont val="Tahoma"/>
            <family val="2"/>
          </rPr>
          <t>137</t>
        </r>
      </text>
    </comment>
    <comment ref="E861" authorId="0" shapeId="0">
      <text>
        <r>
          <rPr>
            <b/>
            <sz val="9"/>
            <color indexed="81"/>
            <rFont val="Tahoma"/>
            <family val="2"/>
          </rPr>
          <t>43</t>
        </r>
      </text>
    </comment>
    <comment ref="E862" authorId="0" shapeId="0">
      <text>
        <r>
          <rPr>
            <b/>
            <sz val="9"/>
            <color indexed="81"/>
            <rFont val="Tahoma"/>
            <family val="2"/>
          </rPr>
          <t>0</t>
        </r>
      </text>
    </comment>
    <comment ref="E863" authorId="0" shapeId="0">
      <text>
        <r>
          <rPr>
            <b/>
            <sz val="9"/>
            <color indexed="81"/>
            <rFont val="Tahoma"/>
            <family val="2"/>
          </rPr>
          <t>SEI SO:</t>
        </r>
        <r>
          <rPr>
            <sz val="9"/>
            <color indexed="81"/>
            <rFont val="Tahoma"/>
            <family val="2"/>
          </rPr>
          <t xml:space="preserve">
25</t>
        </r>
      </text>
    </comment>
    <comment ref="E864" authorId="0" shapeId="0">
      <text>
        <r>
          <rPr>
            <b/>
            <sz val="9"/>
            <color indexed="81"/>
            <rFont val="Tahoma"/>
            <family val="2"/>
          </rPr>
          <t>10</t>
        </r>
      </text>
    </comment>
  </commentList>
</comments>
</file>

<file path=xl/sharedStrings.xml><?xml version="1.0" encoding="utf-8"?>
<sst xmlns="http://schemas.openxmlformats.org/spreadsheetml/2006/main" count="3844" uniqueCount="911">
  <si>
    <t>Nivel Educativo</t>
  </si>
  <si>
    <t>Meta</t>
  </si>
  <si>
    <t>Logro</t>
  </si>
  <si>
    <t>Alfabetización</t>
  </si>
  <si>
    <t>Inicial</t>
  </si>
  <si>
    <t>Intermedio</t>
  </si>
  <si>
    <t>Avanzado</t>
  </si>
  <si>
    <t>Total</t>
  </si>
  <si>
    <t>Nombre de la buena práctica</t>
  </si>
  <si>
    <t>Objetivo</t>
  </si>
  <si>
    <t>Datos de Contacto</t>
  </si>
  <si>
    <t>Cargo</t>
  </si>
  <si>
    <t>Fecha de término</t>
  </si>
  <si>
    <t>Estatus</t>
  </si>
  <si>
    <t>Nombre</t>
  </si>
  <si>
    <t>Correo</t>
  </si>
  <si>
    <t>Proyecto</t>
  </si>
  <si>
    <t>Avance %</t>
  </si>
  <si>
    <t>A</t>
  </si>
  <si>
    <t>B</t>
  </si>
  <si>
    <t>B / A</t>
  </si>
  <si>
    <t>TOTAL</t>
  </si>
  <si>
    <t>Problemática</t>
  </si>
  <si>
    <t>Educandos Activos  (a)</t>
  </si>
  <si>
    <t>Educandos Libres  (b)</t>
  </si>
  <si>
    <t xml:space="preserve">¿Qué acciones se implementaron cuando en alguna coordinación de zona se observó la existencia de adultos activos sin módulo vinculado en el periodo? </t>
  </si>
  <si>
    <t>Clave</t>
  </si>
  <si>
    <t>Nombre de Módulo</t>
  </si>
  <si>
    <t>Describe si fuera el caso ¿Cuáles son los principales problemas respecto al material educativo en el periodo?</t>
  </si>
  <si>
    <t>M.42</t>
  </si>
  <si>
    <t>M.01</t>
  </si>
  <si>
    <t>Para empezar</t>
  </si>
  <si>
    <t>M.03</t>
  </si>
  <si>
    <t>Matemáticas para empezar</t>
  </si>
  <si>
    <t>M.02</t>
  </si>
  <si>
    <t>Leer y escribir</t>
  </si>
  <si>
    <t>M.06</t>
  </si>
  <si>
    <t>Saber leer</t>
  </si>
  <si>
    <t>M.08</t>
  </si>
  <si>
    <t>Los Números</t>
  </si>
  <si>
    <t>M.11</t>
  </si>
  <si>
    <t>Vamos a conocernos</t>
  </si>
  <si>
    <t>M.12</t>
  </si>
  <si>
    <t>Vivamos Mejor</t>
  </si>
  <si>
    <t>M.09</t>
  </si>
  <si>
    <t>Cuentas útiles</t>
  </si>
  <si>
    <t>M.10</t>
  </si>
  <si>
    <t>Figuras y medidas</t>
  </si>
  <si>
    <t>M.07</t>
  </si>
  <si>
    <t>¡Vamos a escribir!</t>
  </si>
  <si>
    <t>M.33</t>
  </si>
  <si>
    <t>Hablando se entiende la gente</t>
  </si>
  <si>
    <t>M.34</t>
  </si>
  <si>
    <t>Para seguir aprendiendo</t>
  </si>
  <si>
    <t>M.18</t>
  </si>
  <si>
    <t>Operaciones avanzadas</t>
  </si>
  <si>
    <t>M.19</t>
  </si>
  <si>
    <t>Nuestro planeta, la Tierra</t>
  </si>
  <si>
    <t>M.36</t>
  </si>
  <si>
    <t>México, nuestro hogar</t>
  </si>
  <si>
    <t>M.16</t>
  </si>
  <si>
    <t xml:space="preserve">Fracciones y Porcentajes </t>
  </si>
  <si>
    <t>M.17</t>
  </si>
  <si>
    <t>Información y graficas</t>
  </si>
  <si>
    <t>M.30</t>
  </si>
  <si>
    <t>Nuestros Documentos</t>
  </si>
  <si>
    <t>M.23</t>
  </si>
  <si>
    <t>Protegernos, tarea de todos</t>
  </si>
  <si>
    <t>M.22</t>
  </si>
  <si>
    <t>Somos mexicanos</t>
  </si>
  <si>
    <t>M.24</t>
  </si>
  <si>
    <t>Ser padres, una experiencia compartida</t>
  </si>
  <si>
    <t>M.25</t>
  </si>
  <si>
    <t>La educación de nuestros hijos e hijas</t>
  </si>
  <si>
    <t>M.27</t>
  </si>
  <si>
    <t>Ser joven</t>
  </si>
  <si>
    <t>M.28</t>
  </si>
  <si>
    <t>Sexualidad Juvenil</t>
  </si>
  <si>
    <t>M.35</t>
  </si>
  <si>
    <t>Mi negocio</t>
  </si>
  <si>
    <t>M.31</t>
  </si>
  <si>
    <t>Jóvenes y trabajo ¡Empieza a buscar chamba!</t>
  </si>
  <si>
    <t>M.26</t>
  </si>
  <si>
    <t>Un hogar sin violencia</t>
  </si>
  <si>
    <t>M.29</t>
  </si>
  <si>
    <t>¡Aguas con las adicciones!</t>
  </si>
  <si>
    <t>M.20</t>
  </si>
  <si>
    <t>Ser mejor en el trabajo</t>
  </si>
  <si>
    <t>M.43</t>
  </si>
  <si>
    <t>Por un mejor ambiente</t>
  </si>
  <si>
    <t>M.44</t>
  </si>
  <si>
    <t>Tu casa, mi empleo</t>
  </si>
  <si>
    <t>M.49</t>
  </si>
  <si>
    <t>Vida y salud</t>
  </si>
  <si>
    <t>M.46</t>
  </si>
  <si>
    <t>Embarazo, un proyecto de vida</t>
  </si>
  <si>
    <t>M.50</t>
  </si>
  <si>
    <t>Fuera de las drogas</t>
  </si>
  <si>
    <t>M.51</t>
  </si>
  <si>
    <t>Ciudadanía. Participemos activamente</t>
  </si>
  <si>
    <t>M.48</t>
  </si>
  <si>
    <t>M.52</t>
  </si>
  <si>
    <t>Para ganarle a la competencia</t>
  </si>
  <si>
    <t>M.56</t>
  </si>
  <si>
    <t>Las riquezas de nuestra tierra</t>
  </si>
  <si>
    <t>M.53</t>
  </si>
  <si>
    <t>Crédito para mi negocio</t>
  </si>
  <si>
    <t>M.60</t>
  </si>
  <si>
    <t>M.45</t>
  </si>
  <si>
    <t>Cuando enfrentamos un delito… la justicia a nuestro alcance</t>
  </si>
  <si>
    <t>M.47</t>
  </si>
  <si>
    <t>Para enseñar a ser. Educamos desde el principio</t>
  </si>
  <si>
    <t>M.68</t>
  </si>
  <si>
    <t>M.61</t>
  </si>
  <si>
    <t>PEC</t>
  </si>
  <si>
    <t>Incorporación</t>
  </si>
  <si>
    <t>Edad</t>
  </si>
  <si>
    <t>Hombres</t>
  </si>
  <si>
    <t>Mujeres</t>
  </si>
  <si>
    <t>65+</t>
  </si>
  <si>
    <t>65-</t>
  </si>
  <si>
    <t>Primaria</t>
  </si>
  <si>
    <t>Secundaria</t>
  </si>
  <si>
    <t xml:space="preserve"> Exámenes Presentados</t>
  </si>
  <si>
    <t xml:space="preserve"> Exámenes Acreditados</t>
  </si>
  <si>
    <t xml:space="preserve">Hombres </t>
  </si>
  <si>
    <t>Impresos</t>
  </si>
  <si>
    <t>En linea</t>
  </si>
  <si>
    <t>Certificados</t>
  </si>
  <si>
    <t>Si</t>
  </si>
  <si>
    <t>No</t>
  </si>
  <si>
    <t>BUENAS PRÁCTICAS</t>
  </si>
  <si>
    <t>Avanzado (UCN)</t>
  </si>
  <si>
    <t xml:space="preserve">Intermedio (UCN) </t>
  </si>
  <si>
    <t>Inicial (UCE)</t>
  </si>
  <si>
    <t>Alfa (UCE)</t>
  </si>
  <si>
    <t xml:space="preserve">Alfa </t>
  </si>
  <si>
    <t>Convenio Adhesión</t>
  </si>
  <si>
    <t>Convenio Específico</t>
  </si>
  <si>
    <t>Sector</t>
  </si>
  <si>
    <t>Tiempo que lleva colaborando (años cumplidos)</t>
  </si>
  <si>
    <t>No.</t>
  </si>
  <si>
    <t>UCE+UCN</t>
  </si>
  <si>
    <t>Instituciones Privadas</t>
  </si>
  <si>
    <t>Sociedad Civil</t>
  </si>
  <si>
    <t>Exámenes presentados en papel</t>
  </si>
  <si>
    <t>Exámenes acreditados en papel</t>
  </si>
  <si>
    <t>Exámenes presentados en línea</t>
  </si>
  <si>
    <t>Exámenes acreditados en línea</t>
  </si>
  <si>
    <t>Mes</t>
  </si>
  <si>
    <t xml:space="preserve">Cantidad de Exámenes impresos </t>
  </si>
  <si>
    <t>Enero</t>
  </si>
  <si>
    <t>Teleimpresión de exámenes en el periodo</t>
  </si>
  <si>
    <t>Febrero</t>
  </si>
  <si>
    <t>Marzo</t>
  </si>
  <si>
    <t>Abril</t>
  </si>
  <si>
    <t>Mayo</t>
  </si>
  <si>
    <t>Junio</t>
  </si>
  <si>
    <t>Julio</t>
  </si>
  <si>
    <t>Agosto</t>
  </si>
  <si>
    <t>Septiembre</t>
  </si>
  <si>
    <t>Octubre</t>
  </si>
  <si>
    <t>Noviembre</t>
  </si>
  <si>
    <t>Diciembre</t>
  </si>
  <si>
    <t>9999 No especificado de sector de actividad</t>
  </si>
  <si>
    <t>9320 Organismos internacionales y extraterritoriales</t>
  </si>
  <si>
    <t>9319 Descripciones de administración pública que no especifican el nivel de gobierno</t>
  </si>
  <si>
    <t>9314 Administración Pública Municipal</t>
  </si>
  <si>
    <t>9313 Administración Pública Estatal</t>
  </si>
  <si>
    <t>9312 Administración Pública Federal</t>
  </si>
  <si>
    <t>9311 Órganos legislativos</t>
  </si>
  <si>
    <t>8140 Hogares con empleados domésticos</t>
  </si>
  <si>
    <t>8130 Asociaciones y organizaciones</t>
  </si>
  <si>
    <t>8125 Servicios de administración de cementerios</t>
  </si>
  <si>
    <t>8124 Servicios de revelado e impresión de fotografías</t>
  </si>
  <si>
    <t>8123 Servicios de cuidado y de lavado de automóviles por trabajadores ambulantes</t>
  </si>
  <si>
    <t>8122 Estacionamientos y pensiones para vehículos automotores</t>
  </si>
  <si>
    <t>8121 Servicios personales</t>
  </si>
  <si>
    <t>8119 Descripciones insuficientemente especificadas de servicios de reparación y mantenimiento</t>
  </si>
  <si>
    <t>8112 Servicios de reparación y mantenimiento de equipo, maquinaria, artículos para el hogar y personales</t>
  </si>
  <si>
    <t>8111 Servicios de reparación y mantenimiento de automóviles y camiones</t>
  </si>
  <si>
    <t>7223 Centros nocturnos</t>
  </si>
  <si>
    <t>7222 Servicios de preparación de alimentos y bebidas por trabajadores en unidades ambulantes</t>
  </si>
  <si>
    <t>7221 Servicios de preparación de alimentos y bebidas</t>
  </si>
  <si>
    <t>7210 Servicios de alojamiento temporal</t>
  </si>
  <si>
    <t>7133 Venta ambulante de billetes de lotería nacional</t>
  </si>
  <si>
    <t>7132 Venta de billetes de lotería nacional</t>
  </si>
  <si>
    <t>7131 Parques con instalaciones recreativas y casas de juegos electrónicos</t>
  </si>
  <si>
    <t>7120 Museos, sitios históricos, zoológicos y similares</t>
  </si>
  <si>
    <t>7115 Trabajadores ambulantes en espectáculos</t>
  </si>
  <si>
    <t>7114 Artistas, escritores y técnicos independientes</t>
  </si>
  <si>
    <t>7113 Promotores, agentes y representantes de espectáculos artísticos, deportivos y similares</t>
  </si>
  <si>
    <t>7112 Deportistas y equipos deportivos profesionales y semiprofesionales</t>
  </si>
  <si>
    <t>7111 Compañías y grupos de espectáculos artísticos</t>
  </si>
  <si>
    <t>6299 Descripciones insuficientemente especificadas de subsector de actividad del sector</t>
  </si>
  <si>
    <t>6259 Guarderías no especificados de sector privado o público</t>
  </si>
  <si>
    <t>6252 Guarderías pertenecientes al sector público</t>
  </si>
  <si>
    <t>6251 Guarderías pertenecientes al sector privado</t>
  </si>
  <si>
    <t>6249 Otros servicios de asistencia social no especificados de sector privado o público</t>
  </si>
  <si>
    <t>6242 Otros servicios de asistencia social pertenecientes al sector público</t>
  </si>
  <si>
    <t>6241 Otros servicios de asistencia social pertenecientes al sector privado</t>
  </si>
  <si>
    <t>6239 Residencias de asistencia social y para el cuidado de la salud no especificadas de sector privado o público</t>
  </si>
  <si>
    <t>6232 Residencias de asistencia social y para el cuidado de la salud pertenecientes al sector público</t>
  </si>
  <si>
    <t>6231 Residencias de asistencia social y para el cuidado de la salud pertenecientes al sector privado</t>
  </si>
  <si>
    <t>6229 Hospitales no especificados de sector privado o público</t>
  </si>
  <si>
    <t>6222 Hospitales pertenecientes al sector público</t>
  </si>
  <si>
    <t>6221 Hospitales pertenecientes al sector privado</t>
  </si>
  <si>
    <t>6219 Servicios médicos de consulta externa y servicios relacionados no especificados de sector privado o público</t>
  </si>
  <si>
    <t>6212 Servicios médicos de consulta externa y servicios relacionados pertenecientes al sector público</t>
  </si>
  <si>
    <t>6211 Servicios médicos de consulta externa y servicios relacionados pertenecientes al sector privado</t>
  </si>
  <si>
    <t>6199 Descripciones insuficientemente especificadas de subsector de actividad del sector</t>
  </si>
  <si>
    <t>6150 Servicios de apoyo a la educación</t>
  </si>
  <si>
    <t>6149 Otros servicios educativos no especificados de sector privado o público</t>
  </si>
  <si>
    <t>6142 Otros servicios educativos pertenecientes al sector público</t>
  </si>
  <si>
    <t>6141 Otros servicios educativos pertenecientes al sector privado</t>
  </si>
  <si>
    <t>6139 Escuelas de educación superior no especificadas de sector privado o público</t>
  </si>
  <si>
    <t>6132 Escuelas de educación superior pertenecientes al sector público</t>
  </si>
  <si>
    <t>6131 Escuelas de educación superior pertenecientes al sector privado</t>
  </si>
  <si>
    <t>6129 Escuelas de educación postbachillerato no universitaria no especificadas de sector privado o público</t>
  </si>
  <si>
    <t>6122 Escuelas de educación postbachillerato no universitaria perteneciente al sector público</t>
  </si>
  <si>
    <t>6121 Escuelas de educación postbachillerato no universitaria perteneciente al sector privado</t>
  </si>
  <si>
    <t>6119 Escuela de educación básica, media y especial no especificadas de sector privado o público</t>
  </si>
  <si>
    <t>6112 Escuela de educación básica, media y especial pertenecientes al sector público</t>
  </si>
  <si>
    <t>6111 Escuela de educación básica, media y especial pertenecientes al sector privado</t>
  </si>
  <si>
    <t>5620 Manejo de desechos y servicios de remediación</t>
  </si>
  <si>
    <t>5616 Servicios combinados de apoyo a instalaciones</t>
  </si>
  <si>
    <t>5615 Agencias de viajes y servicios de reservaciones</t>
  </si>
  <si>
    <t>5614 Servicios de investigación, protección y seguridad</t>
  </si>
  <si>
    <t>5613 Servicios de limpieza y de instalación y mantenimiento de áreas verdes</t>
  </si>
  <si>
    <t>5612 Limpieza interior de aviones, barcos y trenes</t>
  </si>
  <si>
    <t>5611 Servicios de apoyo a los negocios, de empleo, apoyo secretarial y otros servicios de apoyo a los negocios</t>
  </si>
  <si>
    <t>5510 Corporativos</t>
  </si>
  <si>
    <t>5414 Servicios de fotografía</t>
  </si>
  <si>
    <t>5413 Servicios veterinarios</t>
  </si>
  <si>
    <t>5412 Servicios de investigación científica y desarrollo</t>
  </si>
  <si>
    <t>5411 Servicios profesionales, científicos y técnicos</t>
  </si>
  <si>
    <t>5399 Descripciones insuficientemente especificadas de subsector de actividad del sector</t>
  </si>
  <si>
    <t>5330 Servicios de alquiler de marcas registradas, patentes y franquicias</t>
  </si>
  <si>
    <t>5322 Servicios de alquiler y centros de alquiler de bienes muebles, excepto equipo de transporte terrestre</t>
  </si>
  <si>
    <t>5321 Servicios de alquiler de automóviles, camiones y otros transportes terrestres</t>
  </si>
  <si>
    <t>5310 Servicios inmobiliarios</t>
  </si>
  <si>
    <t>5299 Descripciones insuficientemente especificadas de subsector de actividad del sector</t>
  </si>
  <si>
    <t>5240 Compañías de fianzas, seguros y pensiones</t>
  </si>
  <si>
    <t>5230 Actividades bursátiles, cambiarias y de inversión financiera</t>
  </si>
  <si>
    <t>5229 Descripciones insuficientemente especificadas de servicios financieros no bursátiles</t>
  </si>
  <si>
    <t>5223 Banca de desarrollo, y administración de fondos y fideicomisos del sector público</t>
  </si>
  <si>
    <t>5222 Otras instituciones de intermediación crediticia y financiera no bursátil del sector privado</t>
  </si>
  <si>
    <t>5221 Banca múltiple, y administración de fondos y fideicomisos del sector privado</t>
  </si>
  <si>
    <t>5210 Banca central (Banco de México)</t>
  </si>
  <si>
    <t>5199 Descripciones insuficientemente especificadas de subsector de actividad del sector</t>
  </si>
  <si>
    <t>5190 Otros servicios de información</t>
  </si>
  <si>
    <t>5180 Procesamiento electrónico de información, hospedaje y otros servicios relacionados</t>
  </si>
  <si>
    <t>5170 Otras telecomunicaciones</t>
  </si>
  <si>
    <t>5150 Radio y televisión</t>
  </si>
  <si>
    <t>5120 Industria fílmica y del video, e industria del sonido</t>
  </si>
  <si>
    <t>48-49 Transportes, correos y almacenamiento</t>
  </si>
  <si>
    <t>4930 Servicios de almacenamiento</t>
  </si>
  <si>
    <t>4920 Servicios de mensajería y paquetería</t>
  </si>
  <si>
    <t>4910 Servicios postales</t>
  </si>
  <si>
    <t>4899 Descripciones insuficientemente especificadas de subsector de actividad del sector</t>
  </si>
  <si>
    <t>4882 Servicios de reparación y limpieza exterior de aviones, barcos y trenes</t>
  </si>
  <si>
    <t>4881 Servicios relacionados con el transporte</t>
  </si>
  <si>
    <t>4870 Transporte turístico</t>
  </si>
  <si>
    <t>4860 Transporte por ductos</t>
  </si>
  <si>
    <t>4850 Transporte terrestre de pasajeros, excepto por ferrocarril</t>
  </si>
  <si>
    <t>4840 Autotransporte de carga</t>
  </si>
  <si>
    <t>4830 Transporte por agua</t>
  </si>
  <si>
    <t>4820 Transporte por ferrocarril</t>
  </si>
  <si>
    <t>4810 Transporte aéreo</t>
  </si>
  <si>
    <t>4699 Descripciones insuficientemente especificadas de subsector de actividad del sector</t>
  </si>
  <si>
    <t>4690 Comercio al por menor exclusivamente a través de Internet, y catálogos impresos, televisión y similares</t>
  </si>
  <si>
    <t>4682 Comercio ambulante de partes y refacciones para automóviles, camionetas y combustibles</t>
  </si>
  <si>
    <t>4681 Comercio al por menor de vehículos de motor, refacciones, combustibles y lubricantes</t>
  </si>
  <si>
    <t>4672 Comercio ambulante de artículos de ferretería, tlapalería</t>
  </si>
  <si>
    <t>4671 Comercio al por menor de artículos de ferretería, tlapalería y vidrios</t>
  </si>
  <si>
    <t>4662 Comercio ambulante de muebles, artículos para el hogar y de artículos usados.</t>
  </si>
  <si>
    <t>4661 Comercio al por menor de enseres domésticos, computadoras, artículos para la decoración de interiores y de artículos usados</t>
  </si>
  <si>
    <t>4652 Comercio ambulante de artículos de papelería, para el esparcimiento y otros artículos de uso personal</t>
  </si>
  <si>
    <t>4651 Comercio al por menor de artículos de papelería, para el esparcimiento y otros artículos de uso personal</t>
  </si>
  <si>
    <t>4642 Comercio ambulante de artículos para el cuidado de la salud</t>
  </si>
  <si>
    <t>4641 Comercio al por menor de artículos para el cuidado de la salud</t>
  </si>
  <si>
    <t>4632 Comercio ambulante de productos textiles, bisutería, accesorios de vestir y calzado</t>
  </si>
  <si>
    <t>4631 Comercio al por menor de productos textiles, bisutería, accesorios de vestir y calzado</t>
  </si>
  <si>
    <t>4620 Comercio al por menor en tiendas de autoservicio y departamentales</t>
  </si>
  <si>
    <t>4612 Comercio ambulante de abarrotes, alimentos, bebidas, hielo y tabaco</t>
  </si>
  <si>
    <t>4611 Comercio al por menor de abarrotes, alimentos, bebidas, hielo y tabaco</t>
  </si>
  <si>
    <t>4399 Descripciones insuficientemente especificadas de subsector de actividad del sector</t>
  </si>
  <si>
    <t>4370 Intermediación de comercio al por mayor</t>
  </si>
  <si>
    <t>4360 Comercio al por mayor de camiones y de partes y refacciones nuevas para automóviles, camionetas y camiones</t>
  </si>
  <si>
    <t>4350 Comercio al por mayor de maquinaria, equipo y mobiliario para actividades agropecuarias, industriales, de servicios y comerciales, y de otra maquinaria y equipo de uso en general</t>
  </si>
  <si>
    <t>4340 Comercio al por mayor de materias primas agropecuarias y forestales, para la industria, y materiales de desecho</t>
  </si>
  <si>
    <t>4330 Comercio al por mayor de productos farmacéuticos, de perfumería, artículos para el esparcimiento, electrodomésticos menores y aparatos de linea blanca</t>
  </si>
  <si>
    <t>4320 Comercio al por mayor de productos textiles y calzado</t>
  </si>
  <si>
    <t>4310 Comercio al por mayor de abarrotes, alimentos, bebidas, hielo y tabaco</t>
  </si>
  <si>
    <t>3399 Descripciones insuficientemente especificadas de subsector de actividad del sector</t>
  </si>
  <si>
    <t>3380 Otras industrias manufactureras</t>
  </si>
  <si>
    <t>3370 Fabricación de muebles, colchones y persianas</t>
  </si>
  <si>
    <t>3360 Fabricación de equipo de transporte y partes para vehículos automotores</t>
  </si>
  <si>
    <t>3350 Fabricación de accesorios, aparatos eléctricos y equipo de generación de energía eléctrica</t>
  </si>
  <si>
    <t>3340 Fabricación de equipo de computación, comunicación, medición y de otros equipos, componentes y accesorios electronicos</t>
  </si>
  <si>
    <t>3330 Fabricación de maquinaria y equipo</t>
  </si>
  <si>
    <t>3320 Fabricación de productos metálicos</t>
  </si>
  <si>
    <t>3310 Industrias metálicas básicas</t>
  </si>
  <si>
    <t>3270 Fabricación de productos a base de minerales no metálicos</t>
  </si>
  <si>
    <t>3260 Industria del plástico y del hule</t>
  </si>
  <si>
    <t>3250 Industria química</t>
  </si>
  <si>
    <t>3240 Fabricación de productos derivados del petróleo y del carbón</t>
  </si>
  <si>
    <t>3230 Impresión e industrias conexas</t>
  </si>
  <si>
    <t>3220 Industria del papel</t>
  </si>
  <si>
    <t>3210 Industria de la madera</t>
  </si>
  <si>
    <t>3160 Curtido y acabado de cuero y piel, y fabricación de productos de cuero, piel y materiales sucedáneos</t>
  </si>
  <si>
    <t>3150 Fabricación de prendas de vestir</t>
  </si>
  <si>
    <t>3140 Fabricación de productos textiles, excepto prendas de vestir</t>
  </si>
  <si>
    <t>31-33 Industrias manufactureras</t>
  </si>
  <si>
    <t>3130 Fabricación de insumos textiles y acabado de textiles</t>
  </si>
  <si>
    <t>3120 Industria de las bebidas y del tabaco</t>
  </si>
  <si>
    <t>3110 Industria alimentaria</t>
  </si>
  <si>
    <t>2399 Descripciones insuficientemente especificadas de subsector de actividad del sector</t>
  </si>
  <si>
    <t>2382 Trabajos de albañilería de instalaciones hidrosanitarias y eléctricas y de trabajos en exteriores</t>
  </si>
  <si>
    <t>2381 Trabajos especializados para la construcción</t>
  </si>
  <si>
    <t>2370 Construcción de obras de ingeniería civil</t>
  </si>
  <si>
    <t>2363 Edificación no residencial</t>
  </si>
  <si>
    <t>2362 Autoconstrucción residencial</t>
  </si>
  <si>
    <t>2361 Edificación residencial</t>
  </si>
  <si>
    <t>2222 Suministro de gas por ductos al consumidor final</t>
  </si>
  <si>
    <t>2221 Captación, tratamiento y suministro de agua</t>
  </si>
  <si>
    <t>2210 Generación, transmisión y distribución de energía eléctrica</t>
  </si>
  <si>
    <t>2199 Descripciones insuficientemente especificadas de subsector de actividad del sector</t>
  </si>
  <si>
    <t>2132 Perforación de pozos petroleros y de gas</t>
  </si>
  <si>
    <t>2131 Servicios relacionados con la minería</t>
  </si>
  <si>
    <t>2129 Descripciones insuficientemente especificadas de minerales metálicos y no metálicos</t>
  </si>
  <si>
    <t>2123 Minería de minerales no metálicos</t>
  </si>
  <si>
    <t>2122 Minería de minerales metálicos</t>
  </si>
  <si>
    <t>2121 Minería de carbón mineral</t>
  </si>
  <si>
    <t>1199 Descripciones insuficientemente especificadas de subsector de actividad del sector</t>
  </si>
  <si>
    <t>1150 Servicios relacionados con las actividades agropecuarias y forestales</t>
  </si>
  <si>
    <t>1142 Caza y captura</t>
  </si>
  <si>
    <t>1141 Pesca</t>
  </si>
  <si>
    <t>1130 Aprovechamiento forestal</t>
  </si>
  <si>
    <t>1122 Acuicultura</t>
  </si>
  <si>
    <t>1121 Cría y explotación de animales</t>
  </si>
  <si>
    <t>5110 Edición de periódicos, revistas, libros, software y otros materiales, y edición de estas publicaciones integrada con la impresión</t>
  </si>
  <si>
    <t>491 Servicios postales</t>
  </si>
  <si>
    <t>2110 Extracción de petróleo y gas</t>
  </si>
  <si>
    <t>99 No especificado de sector de actividad</t>
  </si>
  <si>
    <t>93 Actividades legislativas, gubernamentales, de impartición de justicia y de organismos internacionales y extraterritoriales</t>
  </si>
  <si>
    <t>81 Otros servicios excepto actividades gubernamentales</t>
  </si>
  <si>
    <t>72 Servicios de alojamiento temporal y de preparación de alimentos y bebidas</t>
  </si>
  <si>
    <t>71 Servicios de esparcimiento culturales y deportivos, y otros servicios recreativos</t>
  </si>
  <si>
    <t>62 Servicios de salud y de asistencia social</t>
  </si>
  <si>
    <t>61 Servicios educativos</t>
  </si>
  <si>
    <t>56 Servicios de apoyo a los negocios y manejo de desechos y servicios de remediación</t>
  </si>
  <si>
    <t>55 Corporativos</t>
  </si>
  <si>
    <t>54 Servicios profesionales, científicos y técnicos</t>
  </si>
  <si>
    <t>53 Servicios inmobiliarios y de alquiler de bienes muebles e intangibles</t>
  </si>
  <si>
    <t>52 Servicios financieros y de seguros</t>
  </si>
  <si>
    <t>51 Información en medios masivos</t>
  </si>
  <si>
    <t>48 Transportes</t>
  </si>
  <si>
    <t>46 Comercio al por menor</t>
  </si>
  <si>
    <t>43 Comercio al por mayor</t>
  </si>
  <si>
    <t>23 Construcción</t>
  </si>
  <si>
    <t>22 Generación, transmisión y distribución de energía eléctrica, suministro de agua y de gas por producto al consumidor final</t>
  </si>
  <si>
    <t>21 Minería</t>
  </si>
  <si>
    <t>11 Agricultura, cría y explotación de animales, aprovechamiento forestal, pesca y caza</t>
  </si>
  <si>
    <t>Sector Privado</t>
  </si>
  <si>
    <t>19.- Otras</t>
  </si>
  <si>
    <t>18.- Acciones que promuevan el fortalecimiento del tejido social y la seguridad ciudadana</t>
  </si>
  <si>
    <t>17.- Promoción y defensa de los derechos de los consumidores</t>
  </si>
  <si>
    <t xml:space="preserve">16.- Prestación de servicios de apoyo a la creación y fortalecimiento de organizaciones </t>
  </si>
  <si>
    <t>15.- Participación en acciones de protección civil</t>
  </si>
  <si>
    <t>14.- Fomento de acciones para mejorar la economía popular</t>
  </si>
  <si>
    <t>13.- Promoción y fomento educativo, cultural, artístico, científico y tecnológico</t>
  </si>
  <si>
    <t>Zacatecas</t>
  </si>
  <si>
    <t xml:space="preserve">12.- Apoyo en el aprovechamiento de los recursos naturales, la protección del ambiente, la flora y la fauna, la presservación y restauración del equilibrio ecológico, así como la promoción del dasarrollo sustentable a nivel regional y comunitario, de las zonas urbanas y rurales                </t>
  </si>
  <si>
    <t>Yucatán</t>
  </si>
  <si>
    <t>11.- Promoción y aportación de servicios para la atención de la salud y cuestiones sanitarias</t>
  </si>
  <si>
    <t>Veracruz de Ignacio de la Llave</t>
  </si>
  <si>
    <t>10.- Promoción del deporte</t>
  </si>
  <si>
    <t>Tlaxcala</t>
  </si>
  <si>
    <t>9.-  Apoyo en la defensa y promoción de los derechos humanos</t>
  </si>
  <si>
    <t>Tamaulipas</t>
  </si>
  <si>
    <t xml:space="preserve">8.- Cooperación para el desarrollo comunitario en el entorno urbano o rural Fracción reforma </t>
  </si>
  <si>
    <t>Tabasco</t>
  </si>
  <si>
    <t xml:space="preserve">7.- Aportación de servicios para la atención a grupos sociales con discapacidad </t>
  </si>
  <si>
    <t>Sonora</t>
  </si>
  <si>
    <t>6.- Promoción de la equidad de género</t>
  </si>
  <si>
    <t>Sinaloa</t>
  </si>
  <si>
    <t>5.- Apoyo para el desarrollo de los pueblos y comunidades indígenas</t>
  </si>
  <si>
    <t>San Luis Potosí</t>
  </si>
  <si>
    <t>4.- Asistencia jurídica</t>
  </si>
  <si>
    <t>Quintana Roo</t>
  </si>
  <si>
    <t>3.- Cívicas, enfocadas a promover la participación ciudadana en asuntos de interés público</t>
  </si>
  <si>
    <t>Querétaro</t>
  </si>
  <si>
    <t>2.- Apoyo a la alimentación popular</t>
  </si>
  <si>
    <t>Puebla</t>
  </si>
  <si>
    <t>1.- Asistencia social, conforme a lo establecido en la Ley Sobre el Sistema Nacional de Asistencia Social y en la Ley General de Salud</t>
  </si>
  <si>
    <t>Oaxaca</t>
  </si>
  <si>
    <t>Sectores Organizaciones de la Sociedad Civil</t>
  </si>
  <si>
    <t>Nuevo León</t>
  </si>
  <si>
    <t>Nayarit</t>
  </si>
  <si>
    <t xml:space="preserve">Entidades Paraestatales no Coordinadas Sectorialmente </t>
  </si>
  <si>
    <t>Morelos</t>
  </si>
  <si>
    <t xml:space="preserve">Turismo </t>
  </si>
  <si>
    <t>Michoacán de Ocampo</t>
  </si>
  <si>
    <t xml:space="preserve">Desarrollo Social </t>
  </si>
  <si>
    <t>México</t>
  </si>
  <si>
    <t>Energía</t>
  </si>
  <si>
    <t>Jalisco</t>
  </si>
  <si>
    <t>Procuraduría General de la República</t>
  </si>
  <si>
    <t>Hidalgo</t>
  </si>
  <si>
    <t>Medio Ambiente, Recursos Naturales y Pesca</t>
  </si>
  <si>
    <t>Guerrero</t>
  </si>
  <si>
    <t>Reforma Agraria</t>
  </si>
  <si>
    <t>Guanajuato</t>
  </si>
  <si>
    <t xml:space="preserve">Trabajo y Previsión Social </t>
  </si>
  <si>
    <t>Durango</t>
  </si>
  <si>
    <t>Salud</t>
  </si>
  <si>
    <t>Ciudad de México</t>
  </si>
  <si>
    <t xml:space="preserve">Educación Pública </t>
  </si>
  <si>
    <t>Chihuahua</t>
  </si>
  <si>
    <t>Comercio y Fomento Industrial</t>
  </si>
  <si>
    <t>Chiapas</t>
  </si>
  <si>
    <t>Comunicaciones y Transportes</t>
  </si>
  <si>
    <t>Colima</t>
  </si>
  <si>
    <t xml:space="preserve">Agricultura, Ganadería y Desarrollo rural </t>
  </si>
  <si>
    <t>Coahuila de Zaragoza</t>
  </si>
  <si>
    <t>Oficial</t>
  </si>
  <si>
    <t>Defensa Nacional</t>
  </si>
  <si>
    <t>Campeche</t>
  </si>
  <si>
    <t>Verbal</t>
  </si>
  <si>
    <t>Hacienda y Crédito Público</t>
  </si>
  <si>
    <t>Baja California Sur</t>
  </si>
  <si>
    <t>Gobernación</t>
  </si>
  <si>
    <t>Baja California</t>
  </si>
  <si>
    <t>Años cumplidos</t>
  </si>
  <si>
    <t>Convenio adhesión</t>
  </si>
  <si>
    <t>Convenio especial</t>
  </si>
  <si>
    <t>Administrativos de la Administración Pública Federal</t>
  </si>
  <si>
    <t>Aguascalientes</t>
  </si>
  <si>
    <t>Sectores  Gobierno Federal</t>
  </si>
  <si>
    <t>Cantidad de Módulos en Almacen Estatal</t>
  </si>
  <si>
    <t>4o. Informe de Autoevaluación Trimestral</t>
  </si>
  <si>
    <t>3er. Informe de Autoevaluación Trimestral</t>
  </si>
  <si>
    <t>Índice</t>
  </si>
  <si>
    <t>Marco jurídico</t>
  </si>
  <si>
    <t>Características</t>
  </si>
  <si>
    <t>Proceso de Elaboración</t>
  </si>
  <si>
    <t>Fecha de Entrega</t>
  </si>
  <si>
    <t xml:space="preserve"> </t>
  </si>
  <si>
    <t>INTRODUCCIÓN</t>
  </si>
  <si>
    <t>LINEAMIENTOS PARA ELABORAR EL INFORME DE AUTOEVALUACIÓN TRIMESTRAL</t>
  </si>
  <si>
    <t>OBJETIVO</t>
  </si>
  <si>
    <t>El IAT de las entidades federativas tiene como objetivos:
•  Evaluar el impacto de los programas y estrategias llevadas a cabo en los Institutos Estatales y Delegaciones, las cuales permitan conocer la efectividad y eficiencia de las acciones que realiza el INEA a nivel nacional. 
•  Facilitar y orientar el proceso de planeación y micro planeación de las áreas estatales y coordinaciones de zona en la operación de los servicios de educación para adultos.</t>
  </si>
  <si>
    <t>CARACTERÍSTICAS</t>
  </si>
  <si>
    <t>PROCESO DE ELABORACIÓN</t>
  </si>
  <si>
    <t>RESPONSABILIDADES DEL EQUIPO TÉCNICO ESTATAL</t>
  </si>
  <si>
    <t>FECHA DE ENTREGA</t>
  </si>
  <si>
    <t xml:space="preserve"> Desglose por mes la cantidad de exámenes impresos mediante tele impresión en el periodo </t>
  </si>
  <si>
    <t>INSTITUCIONES PÚBLICAS</t>
  </si>
  <si>
    <t>INSTITUCIONES PRIVADAS</t>
  </si>
  <si>
    <t xml:space="preserve">SOCIEDADES CIVILES </t>
  </si>
  <si>
    <t>1er Trimestre</t>
  </si>
  <si>
    <t>2do Trimestre</t>
  </si>
  <si>
    <t>3er Timestre</t>
  </si>
  <si>
    <t xml:space="preserve">4to Trimestre </t>
  </si>
  <si>
    <t xml:space="preserve">Sonora </t>
  </si>
  <si>
    <t>Lugar / cobertura geográfica</t>
  </si>
  <si>
    <t>Asesores Hispanos</t>
  </si>
  <si>
    <t>Asesores Indígenas</t>
  </si>
  <si>
    <t>Figuras Fijas de Formación</t>
  </si>
  <si>
    <t>INSTITUTO NACIONAL PARA LA EDUCACIÓN DE LOS ADULTOS</t>
  </si>
  <si>
    <t>DIRECCIÓN DE PROSPECTIVA Y EVALUACIÓN</t>
  </si>
  <si>
    <t>SUBDIRECCIÓN DE EVALUACIÓN INSTITUCIONAL</t>
  </si>
  <si>
    <t>cve CZ</t>
  </si>
  <si>
    <t>Nombre de la CZ</t>
  </si>
  <si>
    <t>Nivel</t>
  </si>
  <si>
    <t>Proceso</t>
  </si>
  <si>
    <t>Meta Anual</t>
  </si>
  <si>
    <t>LOGRO</t>
  </si>
  <si>
    <t>CUMPLIMIENTO</t>
  </si>
  <si>
    <t>1er trim
 (ene-mar)</t>
  </si>
  <si>
    <t>2do trim 
(abr-jun)</t>
  </si>
  <si>
    <t>3er trim
 (jul-sep)</t>
  </si>
  <si>
    <t>4to trim
 (oct- dic)</t>
  </si>
  <si>
    <t>% 
1er trim
 (ene-mar)</t>
  </si>
  <si>
    <t>% 
 2do trim
 (ene- jun)</t>
  </si>
  <si>
    <t>% 
3er trim
 (ene-sep)</t>
  </si>
  <si>
    <t>%
 4to trim
 ene-dic)</t>
  </si>
  <si>
    <t>UCE</t>
  </si>
  <si>
    <t>UCN</t>
  </si>
  <si>
    <t>SUMA INSTITUCIONAL</t>
  </si>
  <si>
    <t>Alfabetizadores</t>
  </si>
  <si>
    <t>Asesores Educativos</t>
  </si>
  <si>
    <t>Asesores educativos registrados</t>
  </si>
  <si>
    <t>Asesores educativos a formar</t>
  </si>
  <si>
    <t>Figuras Fijas</t>
  </si>
  <si>
    <t>Numero de figuras fijas a formar</t>
  </si>
  <si>
    <t>Figuras fijas en la coordinación</t>
  </si>
  <si>
    <t>Número de figuras fijas a formar</t>
  </si>
  <si>
    <t>METAS ATENCIÓN A LA DEMANDA</t>
  </si>
  <si>
    <t>Cumplimiento</t>
  </si>
  <si>
    <t>METAS FORMACIÓN</t>
  </si>
  <si>
    <t>Asesores hispanos registrados</t>
  </si>
  <si>
    <t>Asesores indígenas a formar</t>
  </si>
  <si>
    <t>Figuras fijas de formación registradas</t>
  </si>
  <si>
    <t>Asesores hispanos a formar</t>
  </si>
  <si>
    <t>Asesores indígenas registrados</t>
  </si>
  <si>
    <t>Asunto</t>
  </si>
  <si>
    <t>Ramo 11</t>
  </si>
  <si>
    <t>Ramo 33</t>
  </si>
  <si>
    <t>Resultados</t>
  </si>
  <si>
    <t>Oportuno</t>
  </si>
  <si>
    <t>Congruente</t>
  </si>
  <si>
    <t>Aceptable</t>
  </si>
  <si>
    <t>DEPARTAMENTO DE SEGUIMIENTO OPERATIVO</t>
  </si>
  <si>
    <t>CERESOS, CEFERESOS y Centros de Rehabilitación Social Juvenil</t>
  </si>
  <si>
    <t>Adultos Mayores de 60 años y más</t>
  </si>
  <si>
    <t>PROMAJOVEN</t>
  </si>
  <si>
    <t>Nombre de Instituciones Públicas</t>
  </si>
  <si>
    <t>INSTITUCIONES PÚBLICAS, PRIVADAS Y SOCIEDADES CIVILES</t>
  </si>
  <si>
    <t>Población Atendida</t>
  </si>
  <si>
    <t xml:space="preserve"> Población Atendida</t>
  </si>
  <si>
    <t>UCE/ UCN</t>
  </si>
  <si>
    <t xml:space="preserve">INSTITUCIONES PRIVADAS </t>
  </si>
  <si>
    <t>SOCIEDADES CIVILES</t>
  </si>
  <si>
    <t>% de Avance</t>
  </si>
  <si>
    <t>Datos de Identificación</t>
  </si>
  <si>
    <t>Resumen</t>
  </si>
  <si>
    <t>Fases y/o Etapas contempladas</t>
  </si>
  <si>
    <t xml:space="preserve">Jornaleros Agrícolas Migrantes </t>
  </si>
  <si>
    <t>ACCIONES</t>
  </si>
  <si>
    <t>ACCION DE SEGUIMIENTO</t>
  </si>
  <si>
    <t xml:space="preserve">No. </t>
  </si>
  <si>
    <t>Nombre de acción</t>
  </si>
  <si>
    <t>Fecha de inicio</t>
  </si>
  <si>
    <t>Presupuesto</t>
  </si>
  <si>
    <t>Otras Fuentes de Financiamiento</t>
  </si>
  <si>
    <t>No. CZ</t>
  </si>
  <si>
    <t>Educandos con Módulo vinculado ( c)</t>
  </si>
  <si>
    <t>Cantidad de Módulos en CZ</t>
  </si>
  <si>
    <t>Porcentaje de EA con módulo vinculado    (a+b)-c</t>
  </si>
  <si>
    <t xml:space="preserve">Ciegos y Débiles Visuales </t>
  </si>
  <si>
    <t>El departamento de segumiento operativo emite la siguiente observaciones respecto al Informe de Autoevaluación trimestral:</t>
  </si>
  <si>
    <t xml:space="preserve">1.- La información emitidad por la Entidad cumple con las siguientes caracteristicas: aporta, explica, justifica, es congruente </t>
  </si>
  <si>
    <t>4 4.- La información emitidad por la entidad cumple con al menos una de las siguientes caracteristicas: aporta, explica, justifica, es congruente.</t>
  </si>
  <si>
    <t xml:space="preserve">La información emitida por la Entidad cumple plenamente con el objetivo de la pregunta.  </t>
  </si>
  <si>
    <t xml:space="preserve">La información emitida por la Entidad cumple parcialmente con el objetivo de la pregunta. </t>
  </si>
  <si>
    <t xml:space="preserve">La información emitida por la Entidad no cumple con el objetivo de la pregunta. </t>
  </si>
  <si>
    <t>Entrega</t>
  </si>
  <si>
    <t>Contenido</t>
  </si>
  <si>
    <t xml:space="preserve">Oportuno </t>
  </si>
  <si>
    <t>Excelente</t>
  </si>
  <si>
    <t>Desfasado</t>
  </si>
  <si>
    <t>No entrego IAT</t>
  </si>
  <si>
    <t>Regular</t>
  </si>
  <si>
    <t>(Enero- Marzo 2019)</t>
  </si>
  <si>
    <t>METAS DE GRUPOS EN SITUACIÓN DE VULNERABILIDAD</t>
  </si>
  <si>
    <t>MEVyT ACREDITACIÓN</t>
  </si>
  <si>
    <t>MEVyT Módulos</t>
  </si>
  <si>
    <t>Formación de figuras</t>
  </si>
  <si>
    <t>Convenios</t>
  </si>
  <si>
    <t>Tema</t>
  </si>
  <si>
    <t>Resultado</t>
  </si>
  <si>
    <t>Exámenes Presentados</t>
  </si>
  <si>
    <t>Buena Práctica</t>
  </si>
  <si>
    <t>RESULTADOS PEC</t>
  </si>
  <si>
    <t>g</t>
  </si>
  <si>
    <t>Metas atd</t>
  </si>
  <si>
    <t>Metas formacion</t>
  </si>
  <si>
    <t>Metas vulnerabilidad</t>
  </si>
  <si>
    <t>verde</t>
  </si>
  <si>
    <t>rojo</t>
  </si>
  <si>
    <t>Congruente con el Programa Anual Estatal 2019</t>
  </si>
  <si>
    <t xml:space="preserve">Observaciones Departamento S. O. </t>
  </si>
  <si>
    <t>No es congruente con el Programa Anual Estatal 2019</t>
  </si>
  <si>
    <t>Respecto al proceso de elaboración, recopilación e integración del IAT, se presenta a continuación la propuesta para su elaboración.
1. Se integrará por Proyecto estratégico y Programa Educativo, conforme a la propuesta de la Estructura Programática del año 2019 en el ámbito de las coordinaciones de zona y los apoyos que las áreas administrativas estatales deberán proporcionar.
2. El Coordinador del IAT es el Titular del Área de Planeación, quien elaborará y dará a conocer un cronograma de actividades para la integración del informe.
3. Para desarrollar el IAT, se conformará un equipo técnico con al menos un integrante de cada una de las áreas o responsable de los proyectos estratégicos.
4. Una vez integrado el IAT, el Área de Planeación lo distribuirá a las diferentes áreas; el resguardo del original será responsabilidad de dicha área.
5. A la Subdirección de Evaluación Institucional de oficinas centrales le será remitido un ejemplar del IAT de la entidad federativa por correo electrónico.
6. La Subdirección de Evaluación Institucional validará la información.</t>
  </si>
  <si>
    <t>El presente documento, contiene los lineamientos y criterios que se deben observar al realizar el registro de la información que requieren los formatos de los Guiones que se harán llegar a las Delegaciones del INEA y a los Institutos Estatales de Educación para Adultos, mismos que serán el  insumo para la elaboración de los Informes de Autoevaluación Trimestral en el ejercicio 2019. 
Con la finalidad de contar con un documento que continúe reflejando la valoración objetiva del desempeño de los programas evaluados y monitoreados, y que apoye la toma de decisiones para determinar la orientación adecuada de las actividades relacionadas con el logro de objetivos y metas institucionales, se consideró necesario hacer adecuaciones tanto de los PROGRAMAS EVALUADOS, como a la presentación de la información requerida en los guiones.</t>
  </si>
  <si>
    <t xml:space="preserve">El Informe de Autoevaluación Trimestral (IAT) se constituye como la herramienta que nos permite comparar las metas asignadas contra los logros, en la que se resumen las actividades más importantes realizadas por las Delegaciones e Institutos estatales de educación para Adultos durante el trimestre que se reporta, permitiendo efectuar la evaluación de los resultados obtenidos y al mismo tiempo, exponer tanto las medidas que se adoptaron para llegar a los resultados reportados, como las actividades específicas mediante las cuales, se tendrán los logros esperados. Por lo tanto también se considera un mecanismo de control interno para monitorear el desempeño de Institutos Estatales y Delegaciones del INEA.
</t>
  </si>
  <si>
    <t>Artículos 6, 7, fracción I del Reglamento de la Ley Federal de Presupuesto y Responsabilidad Hacendaria.
Artículo SEGUNDO, Lineamientos Generales para la Evaluación de los Programas Federales de la Administración Pública Federal, emitidos conjuntamente por la Secretaría de Hacienda y Crédito Público (SHCP), la Secretaría de la Función Pública (SFP) y el Consejo Nacional de Evaluación de la Política de Desarrollo Social (CONEVAL), publicados en el Diario Oficial de la Federación, el 30 de Marzo del 2007; en el que se considera:
Que las dependencias y entidades de la Administración Pública Federal en el marco de las políticas y de la planeación nacional del desarrollo, deben orientar sus programas y el gasto público al logro de objetivos y metas, y los resultados deberán medirse objetivamente a través de indicadores relacionados con la eficiencia, economía, eficacia y la calidad en la Administración Pública Federal y el impacto social del gasto público.
Elemento de control 15, Norma Tercera (Actividades de Control), Sección I, Capítulo III, Título Segundo, del Acuerdo por el que se emiten las disposiciones y el Manual Administrativo de Aplicación General en Materia de Control Interno.
“Se tienen en operación los instrumentos y mecanismos del proceso, que midan su avance, resultados y se analizan las variaciones en el cumplimiento de los objetivos y metas institucionales.”
Artículos 24, 27 y 28 de la Ley de Planeación:
Artículo 24. Los programas institucionales que deban elaborar las entidades paraestatales, se sujetaran a las previsiones contenidas en el plan y en el programa sectorial correspondiente, las entidades al elaborar sus programas institucionales, se ajustarán en lo conducente, a la ley que regule su organización y su funcionamiento.</t>
  </si>
  <si>
    <t>Artículo 27. Para la ejecución del plan y programas sectoriales, institucionales, regionales y especiales, las dependencias y entidades elaborarán programas anuales, que incluirán los aspectos administrativos y de política económica social y ambiental correspondientes. Estos programas anuales que deben ser congruentes entre sí, regirán, durante el año de que se trate, las actividades de la administración pública federal en su conjunto y servirán de base para la integración de los anteproyectos de presupuesto anuales que las propias dependencias y entidades deberán elaborar conforme a la legislación aplicable.
Artículo 28. El plan y los programas a que se refieren los artículos anteriores especificarán las acciones que serán objeto de coordinación con los gobiernos de los estados y de inducción o concertación con los grupos sociales interesados.</t>
  </si>
  <si>
    <t>1. Revisar los lineamientos y formatos del IAT remitidos por la Subdirección de Evaluación Institucional del INEA.
2. Participar en la capacitación de los lineamientos y guión del IAT, así como de aquella información relacionada con la operación de los servicios educativos, a las coordinaciones de zona y a las distintas áreas del Instituto Estatal o Delegación.
3. Asesorar a las coordinaciones de zona y áreas estatales en la elaboración del IAT.
4. Efectuar un taller del equipo estatal responsable con los coordinadores de zona, responsables de las áreas estatales y coordinadores regionales, con el objeto de revisar e integrar al IAT de las áreas el planteamiento de las coordinaciones de zona, considerando principalmente la problemática que enfrentan, sus necesidades de apoyo a la operación, así como estrategias y acciones.  Para elaborar el Informe de Auto Evaluación Trimestral en la coordinación de zona, se debe conformar un equipo de trabajo entre el Coordinador de Zona y su personal de apoyo (analistas administrativos, responsables de acreditación, planeación e informática), quienes se encargarán de:
* Revisar los lineamientos y guion del IAT, así como los criterios estatales a seguir.
* Recibir la capacitación y asesoría por parte del equipo estatal en las fechas establecidas en el cronograma.
* Asesorar y retroalimentar a los técnicos docentes sobre sus ejercicios de diagnóstico, metas y estrategias generales que proponen desarrollar en sus Micro-regiones.
* Integrar el IAT de la coordinación de zona y remitir una copia al área de Planeación del Instituto o Delegación Estatal.</t>
  </si>
  <si>
    <t>SELECCIONAR ENTIDAD</t>
  </si>
  <si>
    <t>Programa 10-14 primaria</t>
  </si>
  <si>
    <t>MEVyT Hispanohablante</t>
  </si>
  <si>
    <t>CONVENIOS</t>
  </si>
  <si>
    <t>Seguimiento 1er Informe de Autoevaluación Trimestral
(enero- marzo) 2019</t>
  </si>
  <si>
    <t>PRESUPUESTO</t>
  </si>
  <si>
    <t>Revisión Depto.  Seg. Operativo</t>
  </si>
  <si>
    <t>Obvs. Depto.  Seg. Operativo</t>
  </si>
  <si>
    <r>
      <rPr>
        <b/>
        <sz val="12"/>
        <color theme="1"/>
        <rFont val="Montserrat"/>
      </rPr>
      <t>Nota:
*</t>
    </r>
    <r>
      <rPr>
        <sz val="12"/>
        <color theme="1"/>
        <rFont val="Montserrat"/>
      </rPr>
      <t>La buena práctica deberá ser reportada para el 4to trimestre.
* Las buenas practicas estarán ligadas a la operación de los servicios que presta el Institutos y Delegaciones (asesores, UCN,UCE, plazas comunitarias, gratificaciones, módulos, capacitación a figuras solidarias, administrativos etc.)</t>
    </r>
  </si>
  <si>
    <t>M.41</t>
  </si>
  <si>
    <t>M.55</t>
  </si>
  <si>
    <t>M.57</t>
  </si>
  <si>
    <t>M.58</t>
  </si>
  <si>
    <t>M.59</t>
  </si>
  <si>
    <t>M.62</t>
  </si>
  <si>
    <t>M.63</t>
  </si>
  <si>
    <t>M.64</t>
  </si>
  <si>
    <t>M.65</t>
  </si>
  <si>
    <t>M.66</t>
  </si>
  <si>
    <t>M.67</t>
  </si>
  <si>
    <t>M.69</t>
  </si>
  <si>
    <t>M.70</t>
  </si>
  <si>
    <t>M.71</t>
  </si>
  <si>
    <t>M.72</t>
  </si>
  <si>
    <t>M.73</t>
  </si>
  <si>
    <t>M.74</t>
  </si>
  <si>
    <t>M.75</t>
  </si>
  <si>
    <t>Nuestros Valores para la Decmocracia</t>
  </si>
  <si>
    <t>La palabra</t>
  </si>
  <si>
    <t xml:space="preserve">Para crecer de los 0 a los 18 meses. </t>
  </si>
  <si>
    <t>K k´aax Nuestro monte</t>
  </si>
  <si>
    <t xml:space="preserve">El Sinaloa que quiero </t>
  </si>
  <si>
    <t xml:space="preserve">Migré ala frontera </t>
  </si>
  <si>
    <t xml:space="preserve">Hágalo por su salud sexual y reproductiva </t>
  </si>
  <si>
    <t xml:space="preserve">Organizo mi bolsillo y las finanzas familiares </t>
  </si>
  <si>
    <t>Introducción al uso de la computadora</t>
  </si>
  <si>
    <t xml:space="preserve">Escribo con la computadora </t>
  </si>
  <si>
    <t xml:space="preserve">Aprovecho internet </t>
  </si>
  <si>
    <t xml:space="preserve">Vida en reclusión / La educación te hace libre </t>
  </si>
  <si>
    <t>Manejo mis emociones (Para el 10-14)</t>
  </si>
  <si>
    <t>Para crecer de los 18 meses a los 3 años</t>
  </si>
  <si>
    <t>Para crecer de los 3 a los 6 años</t>
  </si>
  <si>
    <t>Aprendamos al conflicto</t>
  </si>
  <si>
    <t>Claves para trabajar en armonía</t>
  </si>
  <si>
    <t>El agua de todos</t>
  </si>
  <si>
    <t xml:space="preserve">Ordena y calculo con la computadora </t>
  </si>
  <si>
    <t xml:space="preserve">Hago presentaciones con la computadora </t>
  </si>
  <si>
    <t>La palabra de la experiencia</t>
  </si>
  <si>
    <t>Para ser grandes. Leer y escribir en la vida</t>
  </si>
  <si>
    <t>Nacional</t>
  </si>
  <si>
    <t>Maya</t>
  </si>
  <si>
    <t>Ch´ol</t>
  </si>
  <si>
    <t>Tojolabal</t>
  </si>
  <si>
    <t>Tseital</t>
  </si>
  <si>
    <t>Tsotsil</t>
  </si>
  <si>
    <t>Zoque</t>
  </si>
  <si>
    <t xml:space="preserve">Rarámuri (Tarahumara) </t>
  </si>
  <si>
    <t xml:space="preserve">Tepehuano del Norte (Odami) </t>
  </si>
  <si>
    <t xml:space="preserve">Tepehuano del Sur (O´dam) </t>
  </si>
  <si>
    <t>Huichol</t>
  </si>
  <si>
    <t>Cora</t>
  </si>
  <si>
    <t>Amuzgo</t>
  </si>
  <si>
    <t xml:space="preserve">Mixteco de Guerrero </t>
  </si>
  <si>
    <t>Nahuatl de Guerrero</t>
  </si>
  <si>
    <t>Tlapaneco</t>
  </si>
  <si>
    <t xml:space="preserve">Náhuatl de la Huasteca </t>
  </si>
  <si>
    <t>Hñahñu (Otomi)</t>
  </si>
  <si>
    <t>Mazahua</t>
  </si>
  <si>
    <t>P´urhepecha</t>
  </si>
  <si>
    <t xml:space="preserve">Chatino Santos Reyes Nopala </t>
  </si>
  <si>
    <t xml:space="preserve">Chatino Tataltepec </t>
  </si>
  <si>
    <t xml:space="preserve">Chatino Yaitepec </t>
  </si>
  <si>
    <t xml:space="preserve">Chatino Zenzontepec </t>
  </si>
  <si>
    <t>Chinanteco Ojitlan</t>
  </si>
  <si>
    <t xml:space="preserve">Chinanteco Sureste Medio </t>
  </si>
  <si>
    <t xml:space="preserve">Chinanteco UsilIa </t>
  </si>
  <si>
    <t xml:space="preserve">Chinanteco Valle Nacional </t>
  </si>
  <si>
    <t xml:space="preserve">Cuicateco del Centro </t>
  </si>
  <si>
    <t xml:space="preserve">Zapoteco Sierra Sur/Noreste Alto (Didzá ) </t>
  </si>
  <si>
    <t xml:space="preserve">Zapoteco Sierra Sur/Central (Diiste) </t>
  </si>
  <si>
    <t xml:space="preserve">Zapoteco Valles/Este Central (Disáa) </t>
  </si>
  <si>
    <t xml:space="preserve">Zapoteco Sierra Sur/Costa Oeste (Diste') </t>
  </si>
  <si>
    <t xml:space="preserve">Zapoteco Sierra Sur/Sureste Alto </t>
  </si>
  <si>
    <t>Zapoteco Costa/Noreste (Distée)</t>
  </si>
  <si>
    <t>Mazateco Media (Én ngixó)</t>
  </si>
  <si>
    <t>Mazateco Alta</t>
  </si>
  <si>
    <t xml:space="preserve">Mixe Alta/Media </t>
  </si>
  <si>
    <t>Mixe Baja</t>
  </si>
  <si>
    <t xml:space="preserve">Mixteco Alta 1 </t>
  </si>
  <si>
    <t>Mixteco Alta 2</t>
  </si>
  <si>
    <t>Mixteco Alta 3</t>
  </si>
  <si>
    <t>Mixteco Baja 1</t>
  </si>
  <si>
    <t>Mixteco Baja 2</t>
  </si>
  <si>
    <t>Mixteco Baja 3</t>
  </si>
  <si>
    <t xml:space="preserve">Mixteco Costa 1 </t>
  </si>
  <si>
    <t>Mixteco Costa 2</t>
  </si>
  <si>
    <t xml:space="preserve">Huave del Oeste (Ombeayiits) </t>
  </si>
  <si>
    <t xml:space="preserve">Triqui Chicahuaxtla </t>
  </si>
  <si>
    <t xml:space="preserve">Triqui Copala </t>
  </si>
  <si>
    <t>Zapoteco Sierra Juárez/Norte</t>
  </si>
  <si>
    <t>Nahuatl Sierra Nororiental (Cuetzalan)</t>
  </si>
  <si>
    <t xml:space="preserve">Nahuatl Sierra Norte </t>
  </si>
  <si>
    <t xml:space="preserve">Nahuatl Sierra Negra/Zongolica </t>
  </si>
  <si>
    <t>Totonaco/Cuetzalan</t>
  </si>
  <si>
    <t xml:space="preserve">Xi'iui (Pame) </t>
  </si>
  <si>
    <t>Tenek (Huasteco)</t>
  </si>
  <si>
    <t xml:space="preserve">Yokot'an Central </t>
  </si>
  <si>
    <t xml:space="preserve">Yokot'an del Este </t>
  </si>
  <si>
    <t xml:space="preserve">Yokot'an del Sureste </t>
  </si>
  <si>
    <t xml:space="preserve">Nahua del Sur/Mecayapan </t>
  </si>
  <si>
    <t xml:space="preserve">Nahua del Sur/Pajapan </t>
  </si>
  <si>
    <t>Nahua del Sur/Zaragoza</t>
  </si>
  <si>
    <t>OtomÍ de la Sierra</t>
  </si>
  <si>
    <t>Popoluca</t>
  </si>
  <si>
    <t>MEVyT Indígena Bilingüe Hispanohablante</t>
  </si>
  <si>
    <t>Cantidad de Módulos en Almacén Estatal</t>
  </si>
  <si>
    <t>Para empezar, las matemáticas de la experiencia. 
Cuento, calculo y mido</t>
  </si>
  <si>
    <t xml:space="preserve">MÓDULOS MEVyT HISPANOHABLANTE </t>
  </si>
  <si>
    <t>MÓDULOS MEVyT HISPANOHABLANTE Y MEVyT INDÍGENA BILINGÜE (MIB)</t>
  </si>
  <si>
    <t>MÓDULO MEVyT INDÍGENA BILINGÜE (MIB)</t>
  </si>
  <si>
    <r>
      <t>El IAT 2019 se caracteriza por:
•  Continuar el proceso de planeación iniciado con la elaboración del PA</t>
    </r>
    <r>
      <rPr>
        <sz val="12"/>
        <color rgb="FFFF0000"/>
        <rFont val="Montserrat"/>
      </rPr>
      <t xml:space="preserve"> </t>
    </r>
    <r>
      <rPr>
        <sz val="12"/>
        <color theme="1"/>
        <rFont val="Montserrat"/>
      </rPr>
      <t>2019</t>
    </r>
    <r>
      <rPr>
        <sz val="12"/>
        <rFont val="Montserrat"/>
      </rPr>
      <t>, ya que permite efectuar un seguimiento y evaluación a fin de tomar decisiones encauzadas a realizar ajustes de acuerdo con los resultados obtenidos y las experiencias adquiridas.
•  Permite que se plasmen las etapas de proceso administrativo como lo son (la planeación, programación presupuestación y evaluación).
•   La integración de los planteamientos de las Coordinaciones sobre los diferentes servicios educativos, permite que se obtengan los Indicadores y aspectos cualitativos necesarios para la evaluación de cada Programa Educativo y/o Proyecto Estratégico.
•  Sirve como una fuente de información sobre la operación de la educación básica para adultos en la entidad.
•  Facilita la asignación de los recursos humanos, materiales y financieros; de acuerdo con las metas y acciones programadas por las diferentes áreas.
•  Los componentes básicos del Informe incluyen dos grandes aspectos; el cuantitativo que se integra con información estadística; y el cualitativo, que se representa con la explicación de los resultados.
* Esta alineado con  el Plan Nacional de Desarrollo 2019-2024.</t>
    </r>
  </si>
  <si>
    <t>Indígena Bilingüe</t>
  </si>
  <si>
    <t>Instituciones Públicas</t>
  </si>
  <si>
    <t>MEVyT Indígena Bilingüe (MIB)</t>
  </si>
  <si>
    <t>MEVyT Indigena Bilingüe (MIB)</t>
  </si>
  <si>
    <t>MEVyt Hispanohablante</t>
  </si>
  <si>
    <t>MEVyt Indígena Bilingüe (MIB)</t>
  </si>
  <si>
    <t>1.- METAS ATENCIÓN A LA DEMANDA HISPANOHABLENTE</t>
  </si>
  <si>
    <t>Ministrado Capitulo 1000</t>
  </si>
  <si>
    <t>Ejercido Capitulo 2000</t>
  </si>
  <si>
    <t>Ejercido Capitulo 1000</t>
  </si>
  <si>
    <t>Ministrado Capitulo 2000</t>
  </si>
  <si>
    <t>Ministrado Capitulo 3000</t>
  </si>
  <si>
    <t>Ejercido Capitulo 3000</t>
  </si>
  <si>
    <t>Ministrado Capitulo 4000</t>
  </si>
  <si>
    <t>Ejercido Capitulo 4000</t>
  </si>
  <si>
    <t>Hombre</t>
  </si>
  <si>
    <t>Género Total</t>
  </si>
  <si>
    <t>Capítulo 1000</t>
  </si>
  <si>
    <t>Capítulo 2000</t>
  </si>
  <si>
    <t>Capítulo 3000</t>
  </si>
  <si>
    <t>Capítulo 4000</t>
  </si>
  <si>
    <t>FIGURA INSTITUCIONAL FORMADA  Y FIGURA SOLIDARIA FORMADA</t>
  </si>
  <si>
    <t>Figura Institucional formada</t>
  </si>
  <si>
    <t>Figura Solidaria formada</t>
  </si>
  <si>
    <t>FIGURAS INSTITUCIONALES Y SOLIDARIAS FORMADAS</t>
  </si>
  <si>
    <t>Figuras Institucional formada</t>
  </si>
  <si>
    <t>Figuras  Solidaria formada</t>
  </si>
  <si>
    <t>Otras</t>
  </si>
  <si>
    <t>10- Otras</t>
  </si>
  <si>
    <t>Exámenes  acreditados impresos</t>
  </si>
  <si>
    <t>Exámenes línea</t>
  </si>
  <si>
    <t>Porcentaje de EA con módulo vinculado    c/(a-b)</t>
  </si>
  <si>
    <t>Validación de Porcentaje de EA con Módulo vinculado</t>
  </si>
  <si>
    <t>2do. Informe de Autoevaluación Trimestral
(abril-junio) 2019</t>
  </si>
  <si>
    <t>observación de Entidad Federativa</t>
  </si>
  <si>
    <t>Egresados</t>
  </si>
  <si>
    <t xml:space="preserve">Intermedio </t>
  </si>
  <si>
    <t>Observación de Entidad Federativa</t>
  </si>
  <si>
    <t>|</t>
  </si>
  <si>
    <t>Seguimiento 2do Informe de Autoevaluación Trimestral</t>
  </si>
  <si>
    <t>(Abril-Junio 2019)</t>
  </si>
  <si>
    <t>Problemática
 (Abril-Junio 2019)</t>
  </si>
  <si>
    <t>Estrategias a implementar en 2do Trim
 (Julio-Septiembre 2019)</t>
  </si>
  <si>
    <t>1.1- METAS ATENCIÓN A LA DEMANDA INDÍGENA BILINGÜE</t>
  </si>
  <si>
    <t>2 .-METAS FORMACIÓN</t>
  </si>
  <si>
    <t>3 .-METAS  S. VULNERABILIDAD</t>
  </si>
  <si>
    <t>4 .-MEVyT ACREDITACIÓN</t>
  </si>
  <si>
    <t>5.-MEVyT MÓDULOS</t>
  </si>
  <si>
    <t>6.- FIGURA INSTITUCIONAL FORMADA  Y FIGURA SOLIDARIA FORMADA</t>
  </si>
  <si>
    <t>Instituciones Civiles</t>
  </si>
  <si>
    <t>Observaciones de la Entidad</t>
  </si>
  <si>
    <t>Capitulo 1000</t>
  </si>
  <si>
    <t>Capitulo 2000</t>
  </si>
  <si>
    <t>Capitulo 3000</t>
  </si>
  <si>
    <t>9.-PRESUPUESTO</t>
  </si>
  <si>
    <t>Capitulo 4000</t>
  </si>
  <si>
    <t>Ministrado</t>
  </si>
  <si>
    <t>Ejercido</t>
  </si>
  <si>
    <r>
      <t xml:space="preserve"> 
</t>
    </r>
    <r>
      <rPr>
        <b/>
        <sz val="8"/>
        <color rgb="FF000000"/>
        <rFont val="Montserrat"/>
      </rPr>
      <t>MEVyT HISPANOHABLANTE</t>
    </r>
  </si>
  <si>
    <r>
      <t>· </t>
    </r>
    <r>
      <rPr>
        <b/>
        <sz val="11"/>
        <color rgb="FF000000"/>
        <rFont val="Montserrat"/>
      </rPr>
      <t>Fecha de entrega:</t>
    </r>
    <r>
      <rPr>
        <sz val="11"/>
        <color rgb="FF000000"/>
        <rFont val="Montserrat"/>
      </rPr>
      <t xml:space="preserve">                 </t>
    </r>
  </si>
  <si>
    <r>
      <t xml:space="preserve">·  </t>
    </r>
    <r>
      <rPr>
        <b/>
        <sz val="11"/>
        <color rgb="FF000000"/>
        <rFont val="Montserrat"/>
      </rPr>
      <t>Información:</t>
    </r>
    <r>
      <rPr>
        <sz val="11"/>
        <color rgb="FF000000"/>
        <rFont val="Montserrat"/>
      </rPr>
      <t xml:space="preserve">                 </t>
    </r>
  </si>
  <si>
    <r>
      <t>·  </t>
    </r>
    <r>
      <rPr>
        <b/>
        <sz val="11"/>
        <color rgb="FF000000"/>
        <rFont val="Montserrat"/>
      </rPr>
      <t>Contenido:</t>
    </r>
    <r>
      <rPr>
        <sz val="11"/>
        <color rgb="FF000000"/>
        <rFont val="Montserrat"/>
      </rPr>
      <t xml:space="preserve">                     </t>
    </r>
  </si>
  <si>
    <r>
      <t>· </t>
    </r>
    <r>
      <rPr>
        <b/>
        <sz val="11"/>
        <color rgb="FF000000"/>
        <rFont val="Montserrat"/>
      </rPr>
      <t>Observaciones:</t>
    </r>
    <r>
      <rPr>
        <sz val="11"/>
        <color rgb="FF000000"/>
        <rFont val="Montserrat"/>
      </rPr>
      <t xml:space="preserve">     </t>
    </r>
  </si>
  <si>
    <r>
      <t xml:space="preserve"> ¿Qué acciones se implementaron cuando en alguna coordinación de zona se observó la existencia de adultos activos sin módulo vinculado en el periodo? 
</t>
    </r>
    <r>
      <rPr>
        <b/>
        <sz val="8"/>
        <color rgb="FF000000"/>
        <rFont val="Montserrat"/>
      </rPr>
      <t>(MEVyT HISPANOHABLANTE)</t>
    </r>
  </si>
  <si>
    <r>
      <t xml:space="preserve">Describe si fuera el caso ¿Cuáles son los principales problemas respecto al material educativo en el periodo?
</t>
    </r>
    <r>
      <rPr>
        <b/>
        <sz val="8"/>
        <color rgb="FF000000"/>
        <rFont val="Montserrat"/>
      </rPr>
      <t>(MEVyT HISPANOHABLANTE)</t>
    </r>
  </si>
  <si>
    <r>
      <t xml:space="preserve">¿Qué acciones se implementaron cuando en alguna coordinación de zona se observó la existencia de adultos activos sin módulo vinculado en el periodo? 
</t>
    </r>
    <r>
      <rPr>
        <b/>
        <sz val="8"/>
        <color rgb="FF000000"/>
        <rFont val="Montserrat"/>
      </rPr>
      <t>(MEVyT INDÍGENA BILINGÜE (MIB)</t>
    </r>
  </si>
  <si>
    <r>
      <t xml:space="preserve">Describe si fuera el caso ¿Cuáles son los principales problemas respecto al material educativo en el periodo?
</t>
    </r>
    <r>
      <rPr>
        <b/>
        <sz val="8"/>
        <color rgb="FF000000"/>
        <rFont val="Montserrat"/>
      </rPr>
      <t>(MEVyT INDÍGENA BILINGÜE (MIB)</t>
    </r>
  </si>
  <si>
    <t>Estrategia a implementar</t>
  </si>
  <si>
    <t>7.-  CONVENIOS</t>
  </si>
  <si>
    <t>Obvs. Del Estado</t>
  </si>
  <si>
    <t xml:space="preserve">2 2.- La información emitidad por la entidad cumple con al menos dos de las siguientes caracteristicas: aporta, explica, justifica, es congruente </t>
  </si>
  <si>
    <t>Metas</t>
  </si>
  <si>
    <t>Revisión</t>
  </si>
  <si>
    <t>Observación</t>
  </si>
  <si>
    <t>-</t>
  </si>
  <si>
    <t>Ojocaliente</t>
  </si>
  <si>
    <t>Pinos</t>
  </si>
  <si>
    <t>Jalpa</t>
  </si>
  <si>
    <t>Tlaltenango</t>
  </si>
  <si>
    <t>Jerez</t>
  </si>
  <si>
    <t>Fresnillo</t>
  </si>
  <si>
    <t>Sombrerete</t>
  </si>
  <si>
    <t>Río Grande</t>
  </si>
  <si>
    <t>Guadalupe</t>
  </si>
  <si>
    <t>Loreto</t>
  </si>
  <si>
    <t>Estrategias para atención de grupos prioritarios en rezago educativo</t>
  </si>
  <si>
    <t>Priorizar atención a grupos más vulnerables en rezago educativo</t>
  </si>
  <si>
    <t xml:space="preserve">Se diseñaron estrategias para focalizar la atención de los grupos prioritarios en rezago educativo, cada estrategia tiene un eslogan de difusión que atrae a la población. 1. Mujer con letras, mujer con metas. Generando el acceso a mejores oportunidades laborales, económicas y sociales para ellas y sus familias.
2. Más vale educado que mal acompañado. Atender a jóvenes entre 15 y 29 años que por condiciones diversas han abandonado la primaria o secundaria, mediante una estrategia certera e innovadora, haciendo uso de la ciencia y la tecnología para que incrementen sus posibilidades laborales y de desarrollo.
3. Escribiendo Historia. Dirigido a adultos mayores de 60 años sin educación básica. Más del 30% de la población analfabeta del Estado se encuentra en este rango de edad, por lo que combatir el rezago educativo en este grupo de la sociedad zacatecana ha sido una constante en el quehacer del Instituto.
4. Con Orgullo MEZA (Migrante Zacatecano Educado). Lograr que nuestros connacionales en el extranjero puedan obtener su educación básica mediante Plazas Comunitarias o con la educación a distancia. Así mismo, dar atención a paisanos repatriados o que regresaron a México definitivamente o por una temporada. Lo anterior, a través de las federaciones, clubes, organizaciones en los E.U.A. y de la Secretaría del Zacatecano Migrante y los Municipios.
</t>
  </si>
  <si>
    <t>Estado de Zacatecas</t>
  </si>
  <si>
    <t>La problemática enfrentada es la renuencia de la población a incorporarse.</t>
  </si>
  <si>
    <t>La actividad se encuentra en Fase iniciada</t>
  </si>
  <si>
    <t>Lic. Carlos Peña Badillo</t>
  </si>
  <si>
    <t>Director General del IZEA</t>
  </si>
  <si>
    <t>zac_plan@inea.gob.mx</t>
  </si>
  <si>
    <t>Se realizó el evento masivo de entrega de certificados y entrega de tarjetas para gratificación, participando alrededor de 2 mil personas, el Gobernador del Estado, la Senadora, la Secretaria de Educación del Estado, donde se realizó la presentación pública de las 4 estrategias diseñadas.</t>
  </si>
  <si>
    <t>Activo</t>
  </si>
  <si>
    <t>Esta difusión realizada por el Gobernador tuvo un gran impacto en el Estado, se espera que la población dentro de estos grupos prioritarios se motiven y se muestren interesados en participar.</t>
  </si>
  <si>
    <t>Se diseñó un indicador por estrategia para medir el impacto e informar a las instancias con las que se tiene convenio</t>
  </si>
  <si>
    <t>El área de Concertación continúa dando seguimiento para la atención a estos grupos</t>
  </si>
  <si>
    <t>Se llevará a cabo el seguimiento cuantitativo y cualitativo para conocer el impacto de cada estrategia.</t>
  </si>
  <si>
    <t>El área de Concertación lleva seguimiento a la par con las dependecias involucradas.</t>
  </si>
  <si>
    <t>Anexo 2</t>
  </si>
  <si>
    <r>
      <t xml:space="preserve">Es importante mencionar, que en el análisis que se llevó a cabo respecto al Informe de Autoevaluación Trimestral (IAT) del 2do trimestre que reporta el </t>
    </r>
    <r>
      <rPr>
        <b/>
        <sz val="11"/>
        <rFont val="Montserrat"/>
      </rPr>
      <t>Instituto</t>
    </r>
    <r>
      <rPr>
        <b/>
        <sz val="11"/>
        <color rgb="FF000000"/>
        <rFont val="Montserrat"/>
      </rPr>
      <t xml:space="preserve"> a su digno a cargo, se detectó lo siguiente:</t>
    </r>
  </si>
  <si>
    <t>La información no coincide con la proporcionada  por el departamento de programación.</t>
  </si>
  <si>
    <t>• Las Metas de Atención a la Demanda Hispanohablante y Grupos en Situación de Vulnerabilidad no son congruentes con el Programa Anual Estatal 2019.
• En los apartados de Convenios es importante responder todas las pregunta.
• En cuanto a MEVyY Acreditación y PEC la información no coincide con la proporcionada por la Subdirección de Información y Estadística.
• La información del presupuesto  no coincide con la proporcionada  por el departamento de programación.</t>
  </si>
  <si>
    <t>3er. Informe de Autoevaluación Trimestral
(julio - septiembre) 2019</t>
  </si>
  <si>
    <r>
      <rPr>
        <b/>
        <sz val="16"/>
        <rFont val="Montserrat"/>
      </rPr>
      <t>1.-</t>
    </r>
    <r>
      <rPr>
        <sz val="16"/>
        <rFont val="Montserrat"/>
      </rPr>
      <t xml:space="preserve"> Proporcione la siguiente información relacionada con el presupuesto en el periodo julio-septiembre 2019</t>
    </r>
  </si>
  <si>
    <t>Proporcione la siguiente información correspondiente al tercer trimestre julio-septiembre   2019.</t>
  </si>
  <si>
    <t>Proporcione la siguiente información correspondiente al tercer trimestre julio-septiembre  2019.</t>
  </si>
  <si>
    <t xml:space="preserve"> Problemática enfrentada 
 julio - septiembre 2019</t>
  </si>
  <si>
    <t>Estrategia a implementar en el 4to. trim (octunre-diciembre) para resolver problemática</t>
  </si>
  <si>
    <t xml:space="preserve"> Problemática enfrentada 
julio-septiemkbre  2019</t>
  </si>
  <si>
    <t>Estrategia a implementar en el 4to trim (octubre-diciembre) para resolver problemática</t>
  </si>
  <si>
    <t>Describe la problemática enfrentada durante el periodo julio-septiembre 2019</t>
  </si>
  <si>
    <t>3er. Informe de Autoevaluación Trimestral
(julio-septiembre) 2019</t>
  </si>
  <si>
    <t>Estrategia a implementar en el 4to. trim (octubre-diciembre) para resolver problemática</t>
  </si>
  <si>
    <r>
      <t xml:space="preserve">Dada la importancia del seguimiento y evaluación del Programa Anual (PA), la fecha de entrega del "Tercer" Informe de Autoevaluación Trimestral (julio-septiembre)será el 15 de Octubre de 2019.
Asimismo se proporcionan los siguientes correos electrónicos a los cuales debe ser remitido el informe:
 Lic. Marco Antonio Bernal Gonzalez                      mabernal@inea.gob.mx
 Mtra.  Anayancy Alcantara Armendariz                 aalcantara@inea.gob.mx 
 Lic. Elizabeth Osorio Rivera                                       eosorio@inea.gob.mx
</t>
    </r>
    <r>
      <rPr>
        <b/>
        <sz val="12"/>
        <rFont val="Montserrat"/>
      </rPr>
      <t xml:space="preserve">Mismo que debe ser respondido y enviado en formato Excel con el siguiente nombre [IAT (nombre del Estado). xlsx] y con asunto de correo [IAT 3er. trimestre 2019 (nombre de Estado)].
El formato no debe ser modificado ya que está vinculado para su procesamiento. </t>
    </r>
  </si>
  <si>
    <t>Revisión detallada en el RAF de eventos de formación inicial registrados para asesores de nuevo ingreso esto permitirá identificar a quienes les falta una capacitación, se solicitará a las figuras de formación en cada cz atiendan estos casos y programen el evento.</t>
  </si>
  <si>
    <t>Aunque en este trimestre la mayoría de las coordinaciones regionales programaron y desarrollaron eventos de formación continua, se requiere incrementar la participación de asesores en los talleres por eje temático en cada coordinación, la coordinación regional faltante redoblará esfuerzos para capacitar a los asesores.</t>
  </si>
  <si>
    <t>Con el propósito de dotar de las herramientas metodológicas minímas a los asesores de nuevo ingreso, éstos deben participar en dos eventos de formación inicial (CNA PARA SER ALFABETIZADOR Y CNA PARA SER ASESOR DEL MEVYT), algunos sólo cuentan con una de ellas, situación que dificulta su desempeño pues existen vacíos en contenidos por nivel.</t>
  </si>
  <si>
    <t>Existe un puntual seguimiento del avance de formación coordinación por coordinación, lo que permite ubicar a aquellos asesores que en el presente año no han participado en ninguna capacitación, a ellos se les atenderá prioritariamente en el último trimestre del año.</t>
  </si>
  <si>
    <t>Las figuras educativas responsables de formación en cada coordinación regional se encargan de capacitar, además de los asesores a las demás figuras que participan en ese ámbito laboral, este trimestre capacitaron a 59 personas de diversos roles: promotor de PC, apoyo técnico, enlace regional de registro en plaza, entre otros.</t>
  </si>
  <si>
    <t xml:space="preserve">El recurso ministrado que se captura es considerado de enero - septiembre, ya que la base para estados finacieros se considera los importes acumulados al periodo. </t>
  </si>
  <si>
    <t xml:space="preserve">El recurso ejercido que se captura es considerado de enero - septiembre, ya que la base para estados finacieros se considera los importes acumulados al periodo. </t>
  </si>
  <si>
    <t>Comedores Comunitarios</t>
  </si>
  <si>
    <t>65 y más</t>
  </si>
  <si>
    <t>LICONSA</t>
  </si>
  <si>
    <t>CONAFE</t>
  </si>
  <si>
    <t>Presdiencias Municipales (56)</t>
  </si>
  <si>
    <t>Sistema Estatal DIF</t>
  </si>
  <si>
    <t>IMSS-PROSPERA</t>
  </si>
  <si>
    <t>Rehadaptación Social</t>
  </si>
  <si>
    <t>CEISD</t>
  </si>
  <si>
    <t>INAPAM</t>
  </si>
  <si>
    <t>SEMS</t>
  </si>
  <si>
    <t>ANUIES</t>
  </si>
  <si>
    <t>SEDESOL Estatal</t>
  </si>
  <si>
    <t>Sistema Nacional DIF</t>
  </si>
  <si>
    <t>FIFONAFE</t>
  </si>
  <si>
    <t>Sigamos Aprendiendo en el Hospital</t>
  </si>
  <si>
    <t>SEDAGRO</t>
  </si>
  <si>
    <t>Secretaria de Salud (Federal)</t>
  </si>
  <si>
    <t>Secretaria de Salud de Zacatecas</t>
  </si>
  <si>
    <t>Seguro Popular</t>
  </si>
  <si>
    <t>PROSPERA</t>
  </si>
  <si>
    <t>CONADIC</t>
  </si>
  <si>
    <t>SSP</t>
  </si>
  <si>
    <t>IMSS</t>
  </si>
  <si>
    <t>JOCONSFU</t>
  </si>
  <si>
    <t>Minera Peñasquito</t>
  </si>
  <si>
    <t>Grupo Walmart</t>
  </si>
  <si>
    <t>APTIV (cableados)</t>
  </si>
  <si>
    <t>Empresas Varias</t>
  </si>
  <si>
    <t>Compartamos Banco</t>
  </si>
  <si>
    <t>Banco de Alimentos</t>
  </si>
  <si>
    <t>Fundación del "Dr. SIMI"</t>
  </si>
  <si>
    <t>RESISTENCIA DE INSTITUCIONES PARA COLABORAR EN LA IDENTIFICACIÓN, INCORPORACIÓN Y CERTIFICACIÓN</t>
  </si>
  <si>
    <t>DESINTERES POR PARTE DE BENEFICIARIOS Y USUARIOS DE DISTNITAS INSTANCIAS, PARA INCORPORARSE A LOS SERVICIOS</t>
  </si>
  <si>
    <t>SENSIBILIZAR A LAS AUTORIDADES Y PERSISTIR EN LA OFICIALIZACIÓN DE LAS COLABORACIONES.
ENFATIZAR LA IMPORTANCIA DEL RECONOCIMIENTO CONEVyT.</t>
  </si>
  <si>
    <t>BUSQUEDA DE ESTRATEGIAS Y MECANISMOS PARA INCENTIVAR LA INCORPORACIÓN.</t>
  </si>
  <si>
    <t>RESISTENCIA DE LAS INSTANCIAS PRIVBADAS PARA COLABORAR CON EL INSTITUTO.</t>
  </si>
  <si>
    <t>LA MAYORIA DE LAS EMPRESAS SE ENCUENTRAN LIBRES DE REZAGO EDUCATIVO.</t>
  </si>
  <si>
    <t>SENSIBILIZAR LA PARTE PATRONAL Y MOTIVAR A LOS TRABAJADORES.</t>
  </si>
  <si>
    <t>SENSIBILIZAR Y MOTIVAR A LOS TRABAJADORES, PARA QUE APOYEN CON LA INCORPORACIÓN DE FAMILIARES Y/O AMIGOS.</t>
  </si>
  <si>
    <t>DESINTERES POR PARTE DE ALGUNAS SOCIEDADES CIVILES PASRA ESTABLECER COLABORACIONES.</t>
  </si>
  <si>
    <t>PERSISITIR CON LA SENSIBILIZACIÓN Y PROMOCIÓN DE LOS SERVICIOS EDUCATIVOS.</t>
  </si>
  <si>
    <t xml:space="preserve">- Renuencia del beneficiario
- Rotación de aplicadores porque algunas veces gastan más en el traslado que lo que perciben
- Inseguridad en algunas regiones del Estado
</t>
  </si>
  <si>
    <t>- En general, se ha tenido apoyo por parte de los ayuntamientos entre otras dependencias, además de instancias privadas, asociaciones civiles, gracias a la labor de concertación para firmas de convenios de colaboración.
- A partir del recorte que se tuvo en Técnicos Docentes, se están teniendo ajustes, y se solicitó la autorización de 20 figuras para que funjan como T.D.</t>
  </si>
  <si>
    <t>-  Los beneficiarios en este nivel son mayores de 60 años, tienen desinterés, enfermedades, problemas de vista, etc., lo que causa que se dificulte la incorporación, atención y acreditación
La Población a atender ha ido disminuyendo</t>
  </si>
  <si>
    <t>La mayoría de los beneficiarios que se atienden en este nivel, son mayores de 60 años, poco a poco se va dificultando su atención, ya que la población probable a atender disminuye</t>
  </si>
  <si>
    <t>Continuar con el seguimiento de Convenios como INAPAM y las visitas a asilos y hacer labor de motivación. 
En la próxima reunipon del CIDAP determinar: la población en este nivel por Coordinación, detectar inactivos, estrategias de atención e incorporación</t>
  </si>
  <si>
    <t>- Labor de difusión constante por medio de visitas domiciliarias y aprovechar los eventos de otras dependencias gubernamentales para realizar difusión, motivación, incorporación, etc.
Proponer estrategias por coordinación y microrregión en la próxima reunión del CIDAP</t>
  </si>
  <si>
    <t>Algunos asesores de nuevo ingreso (enero a septiembre 2019) no han recibido la formación inicial CNA PARA SER ALFABETIZADOR, situación que pone en riesgo ofrecer una asesoría de calidad para las personas que desean aprender a leer y escribir</t>
  </si>
  <si>
    <t>Dado que los educandos de este nivel educativo son relativamente pocos comparados con los otros niveles  se ha omitido el desarrollo del taller CNA PARA CONCLUIR EL NIVEL INICIAL mismo que fortalece al asesor en el desempeño de sus funciones.</t>
  </si>
  <si>
    <t xml:space="preserve">A través del desarrollo de  eventos de formación con temática de módulos de este nivel se ha disminuido la dificultad en el manejo de contenidos matemáticos y de lengua y comunicación </t>
  </si>
  <si>
    <t>Ubicar de manera muy precisa a los asesores faltantes de esta capacitación, enviar listado  a cada coordinación regional para que el formador responsable programe en cuanto antes dicho evento</t>
  </si>
  <si>
    <t>Mediante una revisión de los reportes del SASA así como el cruce de datos con los eventos recibidos y registrados en el RAF, se ubicará aestos asesores para invitarlos a dicho taller.</t>
  </si>
  <si>
    <t>Continuar con este tipo de talleres que son de la aceptación de los asesores y además impactan en la asesoría</t>
  </si>
  <si>
    <t>Educandos no asisten a presentar examen</t>
  </si>
  <si>
    <t>Falta de material para cubrir las sedes</t>
  </si>
  <si>
    <t>Se insistirá con técnicos docentes y asesores sobre la importancia de realizar una correcta y real solicitud exámenes a los beneficiarios</t>
  </si>
  <si>
    <t>Se desarrollará en conjunto con las Coordinaciones regionales plan de trabajo para optimizar el material</t>
  </si>
  <si>
    <t>Dificultad de acreditación a beneficiarios con alguna discapacidad y/o debilidad visual</t>
  </si>
  <si>
    <t>Inconsistencias en algunas sedes de aplicación</t>
  </si>
  <si>
    <t xml:space="preserve">
Se solicitará a oficinas centrales la continua impresión de cuadernillos en gran formato (braille).
Se implementarán de sedes de aplicación especiales para personas con discapacidad.
</t>
  </si>
  <si>
    <t>Se efectuarán capacitaciones con aplicadores para la revisión de índices en las sedes de aplicación</t>
  </si>
  <si>
    <t>Frecuente rotación de apoyos técnicos</t>
  </si>
  <si>
    <t>Falta de conocimientos en computación y miedo al uso de la computadora</t>
  </si>
  <si>
    <t>Revisar en conjunto con plazas comunitarias, coordinaciones de con y figuras operativas involucradas la problemática</t>
  </si>
  <si>
    <t>Se hablará con el departamento de plazas comunitarias para que elabore cursos de capacitación para los educandos que presenten este problema</t>
  </si>
  <si>
    <t>Problemas con la conectividad en plazas comunitarias, en ocasiones no presenta su calificación</t>
  </si>
  <si>
    <t>Se solicitará la subdirección de informática que realice una revisión de su conectividad y equipos de telecomunicaciones</t>
  </si>
  <si>
    <t>Problemas con la calidad en la impresión de cuadernillos y hojas de respuestas</t>
  </si>
  <si>
    <t>Se ha tenido una baja en la impresión de cuadernillo, proveniente de un bajo porcentaje de utilización de material</t>
  </si>
  <si>
    <t>Se solicitó al encargado de SHARP la revisión de sus máquinas, procediendo a darle mantenimiento y remplazo de piezas a las mismas</t>
  </si>
  <si>
    <t>Se implementarán estrategias para una nueva distribución de material, se hará énfasis con los coordinadores de zona sobre la necesidad de optimizar material y elevar los índices de utilización</t>
  </si>
  <si>
    <t>Cada mes en las coordinaciones se emiten reportes de adultos activos sin módulo vinculado y se realiza lo propio para evitar la situación.</t>
  </si>
  <si>
    <t xml:space="preserve">En algunos módulos se tiene el problema de desabasto </t>
  </si>
  <si>
    <t>Algunas veces se tiene el problema de falta de comunicación con las Coordinaciones Regionales, Almacén y el área de Planeación</t>
  </si>
  <si>
    <t>Se ha determinado que en la entrega de información mensual se tenga una conciliación entre las partes involucradas para tener mejor control del material</t>
  </si>
  <si>
    <t>Se trata de ofrecer la modalidad en línea o virtual para el ahorro de módulos, de acuerdo al indicador de modulos cursados en línea se detecta por coordinación quiénes deben aumentar este indicador para el ahorro de módulos</t>
  </si>
  <si>
    <t>A pesar de que ha disminuído el auge de este programa, continuan los resultados, se tiene una atención ligeramente mayor en los hombres.</t>
  </si>
  <si>
    <t>Como se observa, se tiene una mayor atención en el nivel secundaria, por lo regular acuden a este programa personas que les piden la secundaria en su trabajo.</t>
  </si>
  <si>
    <t>Se tiene un índice de acreditación del 67.4 % en los exámenes impresos, y un 48.5 % en los exámenes en línea
Se ha observado renuencia en la presentación en línea</t>
  </si>
  <si>
    <t>Se consideraron los certificados emitidos y entregados</t>
  </si>
  <si>
    <t>El Estado si participa en el programa jornaleros migrantes, sin embargo, hasta ahora es nula la acreditación, ya que es difícil la atención de estas personas, que prefieren trabajar a estudiar.
Es difícil la atención en los CERESOS y más en este nivel, dónde las personas son mayores de 60 años
Existe renuencia en las personas mayores de 60 años, se atiende a personas adultos mayores, insistiendo, motivando, acudiendo a INAPAM, etc.
No se cuenta con asesores para ciegos o débiles visuales, por falta de concertación</t>
  </si>
  <si>
    <t>Aprovechar el convenio con INAMAP  
Visitas domiciliarias
Concertación en CERESOS, PROMAJOVEN y en el Instituto de Inclusión para atender a estas personas</t>
  </si>
  <si>
    <t>El Estado si participa en el programa jornaleros migrantes, sin embargo, hasta ahora es nula la acreditación, ya que es difícil la atención de estas personas, que prefieren trabajar a estudiar.
Es difícil la atención en los CERESOS 
Existe renuencia en las personas mayores de 60 años, se atiende a personas adultos mayores, insistiendo, motivando, acudiendo a INAPAM, etc.
No se cuenta con asesores para ciegos o débiles visuales, por falta de concertación</t>
  </si>
  <si>
    <t>El recurso ministrado que se captura es considerado de enero - septiembre, ya que la base para estados finacieros se considera los importes acumulados al periodo. 
'* Se hace la observación de que en la columna I aparece que la información no coincide, cuando aún no se ha realizado revisión</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</si>
</sst>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quot;$&quot;* #,##0.00_-;\-&quot;$&quot;* #,##0.00_-;_-&quot;$&quot;* &quot;-&quot;??_-;_-@_-"/>
    <numFmt numFmtId="164" formatCode="#,##0_ ;[Red]\-#,##0\ "/>
    <numFmt numFmtId="165" formatCode="[$$-80A]#,##0.00"/>
    <numFmt numFmtId="166" formatCode="0.0%"/>
    <numFmt numFmtId="167" formatCode="_-* #,##0_-;\-* #,##0_-;_-* &quot;-&quot;??_-;_-@_-"/>
  </numFmts>
  <fonts count="103">
    <font>
      <sz val="11"/>
      <color theme="1"/>
      <name val="Arial "/>
      <family val="2"/>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theme="1"/>
      <name val="Calibri"/>
      <family val="2"/>
      <scheme val="minor"/>
    </font>
    <font>
      <sz val="10"/>
      <color theme="1"/>
      <name val="Arial"/>
      <family val="2"/>
    </font>
    <font>
      <sz val="10"/>
      <color theme="1"/>
      <name val="Calibri"/>
      <family val="2"/>
      <scheme val="minor"/>
    </font>
    <font>
      <sz val="11"/>
      <color theme="1"/>
      <name val="Arial "/>
      <family val="2"/>
    </font>
    <font>
      <sz val="10"/>
      <name val="Arial"/>
      <family val="2"/>
    </font>
    <font>
      <sz val="12"/>
      <color rgb="FF9C6500"/>
      <name val="Calibri"/>
      <family val="2"/>
    </font>
    <font>
      <b/>
      <sz val="10"/>
      <name val="Arial"/>
      <family val="2"/>
    </font>
    <font>
      <b/>
      <sz val="10"/>
      <color theme="1"/>
      <name val="Arial"/>
      <family val="2"/>
    </font>
    <font>
      <sz val="11"/>
      <name val="Arial"/>
      <family val="2"/>
    </font>
    <font>
      <u/>
      <sz val="10"/>
      <color indexed="12"/>
      <name val="Arial"/>
      <family val="2"/>
    </font>
    <font>
      <sz val="12"/>
      <name val="Arial"/>
      <family val="2"/>
    </font>
    <font>
      <sz val="11"/>
      <color theme="1"/>
      <name val="Montserrat"/>
    </font>
    <font>
      <b/>
      <sz val="11"/>
      <color theme="1"/>
      <name val="Montserrat"/>
    </font>
    <font>
      <b/>
      <sz val="12"/>
      <name val="Arial"/>
      <family val="2"/>
    </font>
    <font>
      <b/>
      <sz val="11"/>
      <color theme="0"/>
      <name val="Montserrat"/>
    </font>
    <font>
      <b/>
      <sz val="12"/>
      <color theme="1"/>
      <name val="Montserrat"/>
    </font>
    <font>
      <sz val="12"/>
      <color theme="1"/>
      <name val="Montserrat"/>
    </font>
    <font>
      <b/>
      <sz val="12"/>
      <color rgb="FFFF0000"/>
      <name val="Montserrat"/>
    </font>
    <font>
      <b/>
      <sz val="14"/>
      <name val="Montserrat"/>
    </font>
    <font>
      <sz val="11"/>
      <name val="Montserrat"/>
    </font>
    <font>
      <b/>
      <sz val="14"/>
      <color theme="0"/>
      <name val="Montserrat"/>
    </font>
    <font>
      <b/>
      <sz val="11"/>
      <name val="Montserrat"/>
    </font>
    <font>
      <sz val="11"/>
      <color theme="0"/>
      <name val="Montserrat"/>
    </font>
    <font>
      <b/>
      <sz val="13"/>
      <color theme="0"/>
      <name val="Montserrat"/>
    </font>
    <font>
      <b/>
      <sz val="10"/>
      <name val="Montserrat"/>
    </font>
    <font>
      <sz val="10"/>
      <color theme="1"/>
      <name val="Montserrat"/>
    </font>
    <font>
      <sz val="26"/>
      <name val="Montserrat"/>
    </font>
    <font>
      <sz val="10"/>
      <name val="Montserrat"/>
    </font>
    <font>
      <sz val="11"/>
      <color indexed="9"/>
      <name val="Montserrat"/>
    </font>
    <font>
      <b/>
      <sz val="10"/>
      <color theme="1" tint="0.499984740745262"/>
      <name val="Montserrat"/>
    </font>
    <font>
      <sz val="10"/>
      <color theme="0"/>
      <name val="Montserrat"/>
    </font>
    <font>
      <b/>
      <sz val="10"/>
      <color theme="0"/>
      <name val="Montserrat"/>
    </font>
    <font>
      <sz val="28"/>
      <color theme="0"/>
      <name val="Montserrat"/>
    </font>
    <font>
      <sz val="20"/>
      <name val="Montserrat"/>
    </font>
    <font>
      <b/>
      <sz val="10.5"/>
      <name val="Montserrat"/>
    </font>
    <font>
      <b/>
      <sz val="10.5"/>
      <color theme="0"/>
      <name val="Montserrat"/>
    </font>
    <font>
      <b/>
      <sz val="10.5"/>
      <color theme="1"/>
      <name val="Montserrat"/>
    </font>
    <font>
      <sz val="16"/>
      <name val="Montserrat"/>
    </font>
    <font>
      <b/>
      <sz val="16"/>
      <name val="Montserrat"/>
    </font>
    <font>
      <b/>
      <sz val="17"/>
      <color theme="0"/>
      <name val="Montserrat"/>
    </font>
    <font>
      <sz val="17"/>
      <name val="Montserrat"/>
    </font>
    <font>
      <b/>
      <sz val="17"/>
      <name val="Montserrat"/>
    </font>
    <font>
      <sz val="12"/>
      <name val="Montserrat"/>
    </font>
    <font>
      <b/>
      <sz val="10"/>
      <color theme="1"/>
      <name val="Montserrat"/>
    </font>
    <font>
      <sz val="10.5"/>
      <color theme="1"/>
      <name val="Montserrat"/>
    </font>
    <font>
      <sz val="10.5"/>
      <name val="Montserrat"/>
    </font>
    <font>
      <sz val="10.5"/>
      <color rgb="FFFF0000"/>
      <name val="Montserrat"/>
    </font>
    <font>
      <u/>
      <sz val="10"/>
      <color indexed="12"/>
      <name val="Montserrat"/>
    </font>
    <font>
      <sz val="9"/>
      <color theme="1"/>
      <name val="Montserrat"/>
    </font>
    <font>
      <b/>
      <sz val="12"/>
      <color theme="0"/>
      <name val="Montserrat"/>
    </font>
    <font>
      <b/>
      <sz val="11"/>
      <color theme="5" tint="-0.249977111117893"/>
      <name val="Montserrat"/>
    </font>
    <font>
      <sz val="11"/>
      <color theme="5" tint="-0.249977111117893"/>
      <name val="Montserrat"/>
    </font>
    <font>
      <b/>
      <sz val="10"/>
      <color theme="5" tint="-0.249977111117893"/>
      <name val="Montserrat"/>
    </font>
    <font>
      <sz val="10"/>
      <color theme="5" tint="-0.249977111117893"/>
      <name val="Montserrat"/>
    </font>
    <font>
      <b/>
      <sz val="17"/>
      <color theme="1"/>
      <name val="Montserrat"/>
    </font>
    <font>
      <b/>
      <sz val="12"/>
      <color rgb="FF2B2B30"/>
      <name val="Tahoma"/>
      <family val="2"/>
    </font>
    <font>
      <sz val="11"/>
      <color rgb="FF2B2B30"/>
      <name val="Arial"/>
      <family val="2"/>
    </font>
    <font>
      <sz val="14"/>
      <name val="Arial"/>
      <family val="2"/>
    </font>
    <font>
      <b/>
      <sz val="12"/>
      <color rgb="FF000000"/>
      <name val="Montserrat"/>
    </font>
    <font>
      <b/>
      <sz val="12"/>
      <name val="Montserrat"/>
    </font>
    <font>
      <b/>
      <sz val="11"/>
      <color indexed="9"/>
      <name val="Montserrat"/>
    </font>
    <font>
      <b/>
      <sz val="14"/>
      <color theme="1"/>
      <name val="Montserrat"/>
    </font>
    <font>
      <sz val="12"/>
      <color theme="0"/>
      <name val="Montserrat"/>
    </font>
    <font>
      <b/>
      <sz val="12"/>
      <color theme="5" tint="-0.249977111117893"/>
      <name val="Montserrat"/>
    </font>
    <font>
      <i/>
      <sz val="11"/>
      <color theme="1"/>
      <name val="Montserrat"/>
    </font>
    <font>
      <i/>
      <sz val="10"/>
      <color theme="0"/>
      <name val="Montserrat"/>
    </font>
    <font>
      <i/>
      <sz val="11"/>
      <color theme="0"/>
      <name val="Montserrat"/>
    </font>
    <font>
      <b/>
      <sz val="12"/>
      <color theme="0" tint="-0.499984740745262"/>
      <name val="Montserrat"/>
    </font>
    <font>
      <sz val="12"/>
      <color rgb="FFFFFFFF"/>
      <name val="Montserrat"/>
    </font>
    <font>
      <u/>
      <sz val="12"/>
      <color indexed="12"/>
      <name val="Montserrat"/>
    </font>
    <font>
      <i/>
      <sz val="12"/>
      <color rgb="FF0000FF"/>
      <name val="Montserrat"/>
    </font>
    <font>
      <i/>
      <u/>
      <sz val="12"/>
      <color rgb="FF0000FF"/>
      <name val="Montserrat"/>
    </font>
    <font>
      <sz val="12"/>
      <color rgb="FFFF0000"/>
      <name val="Montserrat"/>
    </font>
    <font>
      <b/>
      <u/>
      <sz val="14"/>
      <name val="Montserrat"/>
    </font>
    <font>
      <b/>
      <u/>
      <sz val="12"/>
      <color theme="1"/>
      <name val="Montserrat"/>
    </font>
    <font>
      <u/>
      <sz val="11"/>
      <color theme="1"/>
      <name val="Montserrat"/>
    </font>
    <font>
      <b/>
      <sz val="10"/>
      <color rgb="FFFFFFFF"/>
      <name val="Montserrat"/>
    </font>
    <font>
      <b/>
      <sz val="8.5"/>
      <color theme="1"/>
      <name val="Montserrat"/>
    </font>
    <font>
      <b/>
      <sz val="9"/>
      <color rgb="FF000000"/>
      <name val="Montserrat"/>
    </font>
    <font>
      <b/>
      <sz val="8.5"/>
      <color rgb="FF000000"/>
      <name val="Montserrat"/>
    </font>
    <font>
      <sz val="8.5"/>
      <color rgb="FF000000"/>
      <name val="Montserrat"/>
    </font>
    <font>
      <b/>
      <u/>
      <sz val="14"/>
      <color theme="1"/>
      <name val="Montserrat"/>
    </font>
    <font>
      <b/>
      <sz val="20"/>
      <name val="Montserrat"/>
    </font>
    <font>
      <sz val="8"/>
      <color theme="1"/>
      <name val="Montserrat"/>
    </font>
    <font>
      <b/>
      <sz val="11"/>
      <color rgb="FFFF0000"/>
      <name val="Montserrat"/>
    </font>
    <font>
      <sz val="11"/>
      <color rgb="FFFF0000"/>
      <name val="Montserrat"/>
    </font>
    <font>
      <sz val="8.5"/>
      <color rgb="FFFF0000"/>
      <name val="Montserrat"/>
    </font>
    <font>
      <b/>
      <sz val="8"/>
      <color rgb="FF000000"/>
      <name val="Montserrat"/>
    </font>
    <font>
      <b/>
      <sz val="11"/>
      <color rgb="FF000000"/>
      <name val="Montserrat"/>
    </font>
    <font>
      <sz val="11"/>
      <color rgb="FF000000"/>
      <name val="Montserrat"/>
    </font>
    <font>
      <sz val="8.5"/>
      <name val="Montserrat"/>
    </font>
    <font>
      <sz val="10"/>
      <color rgb="FFFF0000"/>
      <name val="Arial"/>
      <family val="2"/>
    </font>
    <font>
      <b/>
      <sz val="12"/>
      <color rgb="FFFF0000"/>
      <name val="Arial"/>
      <family val="2"/>
    </font>
    <font>
      <b/>
      <sz val="12"/>
      <color rgb="FFFF0000"/>
      <name val="Tahoma"/>
      <family val="2"/>
    </font>
    <font>
      <sz val="11"/>
      <color rgb="FFFF0000"/>
      <name val="Arial"/>
      <family val="2"/>
    </font>
    <font>
      <b/>
      <sz val="9"/>
      <color indexed="81"/>
      <name val="Tahoma"/>
      <family val="2"/>
    </font>
    <font>
      <sz val="9"/>
      <color indexed="81"/>
      <name val="Tahoma"/>
      <family val="2"/>
    </font>
    <font>
      <sz val="9"/>
      <color rgb="FF000000"/>
      <name val="Montserrat"/>
    </font>
  </fonts>
  <fills count="15">
    <fill>
      <patternFill patternType="none"/>
    </fill>
    <fill>
      <patternFill patternType="gray125"/>
    </fill>
    <fill>
      <patternFill patternType="solid">
        <fgColor theme="0" tint="-0.499984740745262"/>
        <bgColor indexed="64"/>
      </patternFill>
    </fill>
    <fill>
      <patternFill patternType="solid">
        <fgColor theme="0"/>
        <bgColor indexed="64"/>
      </patternFill>
    </fill>
    <fill>
      <patternFill patternType="solid">
        <fgColor rgb="FFFFEB9C"/>
      </patternFill>
    </fill>
    <fill>
      <patternFill patternType="solid">
        <fgColor rgb="FF990033"/>
        <bgColor indexed="64"/>
      </patternFill>
    </fill>
    <fill>
      <patternFill patternType="solid">
        <fgColor theme="2" tint="-9.9978637043366805E-2"/>
        <bgColor indexed="64"/>
      </patternFill>
    </fill>
    <fill>
      <patternFill patternType="solid">
        <fgColor rgb="FFC5BE9B"/>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rgb="FFFFFF00"/>
        <bgColor indexed="64"/>
      </patternFill>
    </fill>
    <fill>
      <patternFill patternType="solid">
        <fgColor rgb="FFFFC000"/>
        <bgColor indexed="64"/>
      </patternFill>
    </fill>
    <fill>
      <patternFill patternType="solid">
        <fgColor rgb="FFFF0000"/>
        <bgColor indexed="64"/>
      </patternFill>
    </fill>
    <fill>
      <patternFill patternType="solid">
        <fgColor rgb="FF00B050"/>
        <bgColor indexed="64"/>
      </patternFill>
    </fill>
    <fill>
      <patternFill patternType="solid">
        <fgColor rgb="FF92D050"/>
        <bgColor indexed="64"/>
      </patternFill>
    </fill>
  </fills>
  <borders count="96">
    <border>
      <left/>
      <right/>
      <top/>
      <bottom/>
      <diagonal/>
    </border>
    <border>
      <left style="thin">
        <color indexed="64"/>
      </left>
      <right style="thin">
        <color indexed="64"/>
      </right>
      <top style="thin">
        <color indexed="64"/>
      </top>
      <bottom style="thin">
        <color indexed="64"/>
      </bottom>
      <diagonal/>
    </border>
    <border>
      <left style="thin">
        <color theme="0"/>
      </left>
      <right/>
      <top style="thin">
        <color theme="0"/>
      </top>
      <bottom style="thin">
        <color theme="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top/>
      <bottom style="medium">
        <color theme="0"/>
      </bottom>
      <diagonal/>
    </border>
    <border>
      <left/>
      <right/>
      <top style="medium">
        <color theme="0"/>
      </top>
      <bottom/>
      <diagonal/>
    </border>
    <border>
      <left/>
      <right style="thin">
        <color theme="0" tint="-0.499984740745262"/>
      </right>
      <top/>
      <bottom/>
      <diagonal/>
    </border>
    <border>
      <left style="thin">
        <color theme="0"/>
      </left>
      <right/>
      <top/>
      <bottom style="thin">
        <color theme="0"/>
      </bottom>
      <diagonal/>
    </border>
    <border>
      <left/>
      <right/>
      <top style="thin">
        <color theme="0"/>
      </top>
      <bottom/>
      <diagonal/>
    </border>
    <border>
      <left style="dashed">
        <color theme="0" tint="-0.499984740745262"/>
      </left>
      <right style="dashed">
        <color theme="0" tint="-0.499984740745262"/>
      </right>
      <top style="thin">
        <color theme="0" tint="-0.499984740745262"/>
      </top>
      <bottom/>
      <diagonal/>
    </border>
    <border>
      <left style="dashed">
        <color theme="0" tint="-0.499984740745262"/>
      </left>
      <right style="dashed">
        <color theme="0" tint="-0.499984740745262"/>
      </right>
      <top/>
      <bottom/>
      <diagonal/>
    </border>
    <border>
      <left style="dashed">
        <color theme="0" tint="-0.499984740745262"/>
      </left>
      <right style="dashed">
        <color theme="0" tint="-0.499984740745262"/>
      </right>
      <top/>
      <bottom style="thin">
        <color theme="0" tint="-0.499984740745262"/>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top/>
      <bottom style="double">
        <color auto="1"/>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thin">
        <color theme="0" tint="-0.499984740745262"/>
      </left>
      <right style="medium">
        <color indexed="64"/>
      </right>
      <top/>
      <bottom style="medium">
        <color indexed="64"/>
      </bottom>
      <diagonal/>
    </border>
    <border>
      <left style="medium">
        <color indexed="64"/>
      </left>
      <right style="thin">
        <color theme="0" tint="-0.499984740745262"/>
      </right>
      <top/>
      <bottom style="medium">
        <color indexed="64"/>
      </bottom>
      <diagonal/>
    </border>
    <border>
      <left style="thin">
        <color theme="0" tint="-0.499984740745262"/>
      </left>
      <right style="medium">
        <color indexed="64"/>
      </right>
      <top style="thin">
        <color theme="0" tint="-0.499984740745262"/>
      </top>
      <bottom style="thin">
        <color theme="0" tint="-0.499984740745262"/>
      </bottom>
      <diagonal/>
    </border>
    <border>
      <left style="medium">
        <color indexed="64"/>
      </left>
      <right style="thin">
        <color theme="0" tint="-0.499984740745262"/>
      </right>
      <top style="thin">
        <color theme="0" tint="-0.499984740745262"/>
      </top>
      <bottom style="thin">
        <color theme="0" tint="-0.499984740745262"/>
      </bottom>
      <diagonal/>
    </border>
    <border>
      <left style="thin">
        <color theme="0" tint="-0.499984740745262"/>
      </left>
      <right style="medium">
        <color indexed="64"/>
      </right>
      <top/>
      <bottom style="thin">
        <color theme="0" tint="-0.499984740745262"/>
      </bottom>
      <diagonal/>
    </border>
    <border>
      <left style="medium">
        <color indexed="64"/>
      </left>
      <right style="thin">
        <color theme="0" tint="-0.499984740745262"/>
      </right>
      <top/>
      <bottom style="thin">
        <color theme="0" tint="-0.499984740745262"/>
      </bottom>
      <diagonal/>
    </border>
    <border>
      <left style="medium">
        <color indexed="64"/>
      </left>
      <right style="medium">
        <color indexed="64"/>
      </right>
      <top style="medium">
        <color indexed="64"/>
      </top>
      <bottom/>
      <diagonal/>
    </border>
    <border>
      <left style="thin">
        <color theme="0" tint="-0.499984740745262"/>
      </left>
      <right style="medium">
        <color indexed="64"/>
      </right>
      <top style="medium">
        <color indexed="64"/>
      </top>
      <bottom/>
      <diagonal/>
    </border>
    <border>
      <left style="medium">
        <color indexed="64"/>
      </left>
      <right style="thin">
        <color theme="0" tint="-0.499984740745262"/>
      </right>
      <top style="medium">
        <color indexed="64"/>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indexed="64"/>
      </left>
      <right/>
      <top/>
      <bottom style="hair">
        <color theme="0" tint="-0.34998626667073579"/>
      </bottom>
      <diagonal/>
    </border>
    <border>
      <left style="thin">
        <color indexed="64"/>
      </left>
      <right/>
      <top style="hair">
        <color theme="0" tint="-0.34998626667073579"/>
      </top>
      <bottom style="hair">
        <color theme="0" tint="-0.34998626667073579"/>
      </bottom>
      <diagonal/>
    </border>
    <border>
      <left style="thin">
        <color indexed="64"/>
      </left>
      <right/>
      <top style="hair">
        <color theme="0" tint="-0.34998626667073579"/>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style="hair">
        <color indexed="64"/>
      </bottom>
      <diagonal/>
    </border>
    <border>
      <left/>
      <right style="medium">
        <color indexed="64"/>
      </right>
      <top/>
      <bottom style="hair">
        <color indexed="64"/>
      </bottom>
      <diagonal/>
    </border>
    <border>
      <left/>
      <right style="medium">
        <color indexed="64"/>
      </right>
      <top style="hair">
        <color indexed="64"/>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style="thin">
        <color indexed="64"/>
      </left>
      <right/>
      <top/>
      <bottom/>
      <diagonal/>
    </border>
    <border>
      <left/>
      <right style="thin">
        <color indexed="64"/>
      </right>
      <top/>
      <bottom style="thin">
        <color indexed="64"/>
      </bottom>
      <diagonal/>
    </border>
    <border>
      <left/>
      <right style="thin">
        <color indexed="64"/>
      </right>
      <top/>
      <bottom/>
      <diagonal/>
    </border>
    <border>
      <left style="thin">
        <color indexed="64"/>
      </left>
      <right/>
      <top/>
      <bottom style="thin">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diagonal/>
    </border>
    <border>
      <left style="medium">
        <color indexed="64"/>
      </left>
      <right style="medium">
        <color indexed="64"/>
      </right>
      <top style="medium">
        <color indexed="64"/>
      </top>
      <bottom style="medium">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hair">
        <color indexed="64"/>
      </top>
      <bottom style="medium">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style="hair">
        <color indexed="64"/>
      </left>
      <right/>
      <top style="medium">
        <color indexed="64"/>
      </top>
      <bottom style="hair">
        <color indexed="64"/>
      </bottom>
      <diagonal/>
    </border>
    <border>
      <left style="hair">
        <color indexed="64"/>
      </left>
      <right/>
      <top style="hair">
        <color indexed="64"/>
      </top>
      <bottom style="medium">
        <color indexed="64"/>
      </bottom>
      <diagonal/>
    </border>
    <border>
      <left style="medium">
        <color indexed="64"/>
      </left>
      <right style="hair">
        <color indexed="64"/>
      </right>
      <top/>
      <bottom style="hair">
        <color indexed="64"/>
      </bottom>
      <diagonal/>
    </border>
    <border>
      <left/>
      <right style="hair">
        <color indexed="64"/>
      </right>
      <top style="hair">
        <color indexed="64"/>
      </top>
      <bottom style="hair">
        <color indexed="64"/>
      </bottom>
      <diagonal/>
    </border>
    <border>
      <left/>
      <right/>
      <top style="hair">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hair">
        <color indexed="64"/>
      </right>
      <top style="hair">
        <color indexed="64"/>
      </top>
      <bottom/>
      <diagonal/>
    </border>
    <border>
      <left style="medium">
        <color indexed="64"/>
      </left>
      <right style="hair">
        <color indexed="64"/>
      </right>
      <top style="thick">
        <color indexed="64"/>
      </top>
      <bottom style="hair">
        <color indexed="64"/>
      </bottom>
      <diagonal/>
    </border>
    <border>
      <left style="hair">
        <color indexed="64"/>
      </left>
      <right style="hair">
        <color indexed="64"/>
      </right>
      <top style="thick">
        <color indexed="64"/>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style="hair">
        <color indexed="64"/>
      </right>
      <top style="hair">
        <color indexed="64"/>
      </top>
      <bottom style="thick">
        <color indexed="64"/>
      </bottom>
      <diagonal/>
    </border>
    <border>
      <left style="hair">
        <color indexed="64"/>
      </left>
      <right style="hair">
        <color indexed="64"/>
      </right>
      <top style="hair">
        <color indexed="64"/>
      </top>
      <bottom style="thick">
        <color indexed="64"/>
      </bottom>
      <diagonal/>
    </border>
    <border>
      <left style="hair">
        <color indexed="64"/>
      </left>
      <right style="thick">
        <color indexed="64"/>
      </right>
      <top style="thick">
        <color indexed="64"/>
      </top>
      <bottom style="hair">
        <color indexed="64"/>
      </bottom>
      <diagonal/>
    </border>
    <border>
      <left style="hair">
        <color indexed="64"/>
      </left>
      <right style="thick">
        <color indexed="64"/>
      </right>
      <top style="hair">
        <color indexed="64"/>
      </top>
      <bottom style="hair">
        <color indexed="64"/>
      </bottom>
      <diagonal/>
    </border>
    <border>
      <left style="hair">
        <color indexed="64"/>
      </left>
      <right style="thick">
        <color indexed="64"/>
      </right>
      <top style="hair">
        <color indexed="64"/>
      </top>
      <bottom style="thick">
        <color indexed="64"/>
      </bottom>
      <diagonal/>
    </border>
    <border>
      <left style="hair">
        <color indexed="64"/>
      </left>
      <right style="medium">
        <color indexed="64"/>
      </right>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thick">
        <color indexed="64"/>
      </top>
      <bottom style="hair">
        <color indexed="64"/>
      </bottom>
      <diagonal/>
    </border>
    <border>
      <left style="hair">
        <color indexed="64"/>
      </left>
      <right style="medium">
        <color indexed="64"/>
      </right>
      <top style="hair">
        <color indexed="64"/>
      </top>
      <bottom style="thick">
        <color indexed="64"/>
      </bottom>
      <diagonal/>
    </border>
    <border>
      <left/>
      <right style="hair">
        <color indexed="64"/>
      </right>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thick">
        <color indexed="64"/>
      </right>
      <top style="hair">
        <color indexed="64"/>
      </top>
      <bottom/>
      <diagonal/>
    </border>
    <border>
      <left style="hair">
        <color indexed="64"/>
      </left>
      <right style="thick">
        <color indexed="64"/>
      </right>
      <top/>
      <bottom style="thick">
        <color indexed="64"/>
      </bottom>
      <diagonal/>
    </border>
    <border>
      <left style="hair">
        <color indexed="64"/>
      </left>
      <right style="medium">
        <color indexed="64"/>
      </right>
      <top style="hair">
        <color indexed="64"/>
      </top>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right style="hair">
        <color indexed="64"/>
      </right>
      <top style="medium">
        <color indexed="64"/>
      </top>
      <bottom style="medium">
        <color indexed="64"/>
      </bottom>
      <diagonal/>
    </border>
  </borders>
  <cellStyleXfs count="30">
    <xf numFmtId="0" fontId="0" fillId="0" borderId="0"/>
    <xf numFmtId="0" fontId="4" fillId="0" borderId="0"/>
    <xf numFmtId="44" fontId="4" fillId="0" borderId="0" applyFont="0" applyFill="0" applyBorder="0" applyAlignment="0" applyProtection="0"/>
    <xf numFmtId="0" fontId="5" fillId="0" borderId="0"/>
    <xf numFmtId="9" fontId="4" fillId="0" borderId="0" applyFont="0" applyFill="0" applyBorder="0" applyAlignment="0" applyProtection="0"/>
    <xf numFmtId="9" fontId="8" fillId="0" borderId="0" applyFont="0" applyFill="0" applyBorder="0" applyAlignment="0" applyProtection="0"/>
    <xf numFmtId="0" fontId="9" fillId="0" borderId="0"/>
    <xf numFmtId="0" fontId="10" fillId="4" borderId="0" applyNumberFormat="0" applyBorder="0" applyAlignment="0" applyProtection="0"/>
    <xf numFmtId="0" fontId="14" fillId="0" borderId="0" applyNumberFormat="0" applyFill="0" applyBorder="0" applyAlignment="0" applyProtection="0">
      <alignment vertical="top"/>
      <protection locked="0"/>
    </xf>
    <xf numFmtId="0" fontId="3" fillId="0" borderId="0"/>
    <xf numFmtId="0" fontId="4" fillId="0" borderId="0"/>
    <xf numFmtId="9" fontId="3" fillId="0" borderId="0" applyFont="0" applyFill="0" applyBorder="0" applyAlignment="0" applyProtection="0"/>
    <xf numFmtId="0" fontId="3" fillId="0" borderId="0"/>
    <xf numFmtId="0" fontId="2" fillId="0" borderId="0"/>
    <xf numFmtId="0" fontId="2" fillId="0" borderId="0"/>
    <xf numFmtId="44" fontId="8" fillId="0" borderId="0" applyFont="0" applyFill="0" applyBorder="0" applyAlignment="0" applyProtection="0"/>
    <xf numFmtId="0" fontId="2" fillId="0" borderId="0"/>
    <xf numFmtId="0" fontId="1" fillId="0" borderId="0"/>
    <xf numFmtId="0" fontId="8" fillId="0" borderId="0"/>
    <xf numFmtId="44" fontId="4" fillId="0" borderId="0" applyFont="0" applyFill="0" applyBorder="0" applyAlignment="0" applyProtection="0"/>
    <xf numFmtId="0" fontId="1" fillId="0" borderId="0"/>
    <xf numFmtId="9" fontId="8" fillId="0" borderId="0" applyFont="0" applyFill="0" applyBorder="0" applyAlignment="0" applyProtection="0"/>
    <xf numFmtId="0" fontId="4"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44" fontId="8" fillId="0" borderId="0" applyFont="0" applyFill="0" applyBorder="0" applyAlignment="0" applyProtection="0"/>
    <xf numFmtId="0" fontId="1" fillId="0" borderId="0"/>
  </cellStyleXfs>
  <cellXfs count="1035">
    <xf numFmtId="0" fontId="0" fillId="0" borderId="0" xfId="0"/>
    <xf numFmtId="0" fontId="4" fillId="0" borderId="0" xfId="1" applyFont="1"/>
    <xf numFmtId="0" fontId="4" fillId="0" borderId="0" xfId="1" applyFont="1" applyBorder="1"/>
    <xf numFmtId="0" fontId="4" fillId="0" borderId="21" xfId="1" applyFont="1" applyBorder="1" applyAlignment="1">
      <alignment horizontal="center"/>
    </xf>
    <xf numFmtId="0" fontId="4" fillId="0" borderId="22" xfId="1" applyFont="1" applyBorder="1" applyAlignment="1">
      <alignment horizontal="center"/>
    </xf>
    <xf numFmtId="0" fontId="4" fillId="0" borderId="26" xfId="1" applyFont="1" applyBorder="1" applyAlignment="1">
      <alignment horizontal="center"/>
    </xf>
    <xf numFmtId="0" fontId="4" fillId="0" borderId="27" xfId="1" applyFont="1" applyBorder="1" applyAlignment="1">
      <alignment horizontal="center"/>
    </xf>
    <xf numFmtId="0" fontId="4" fillId="0" borderId="28" xfId="1" applyFont="1" applyBorder="1" applyAlignment="1">
      <alignment horizontal="center"/>
    </xf>
    <xf numFmtId="0" fontId="4" fillId="0" borderId="29" xfId="1" applyFont="1" applyBorder="1" applyAlignment="1">
      <alignment horizontal="center"/>
    </xf>
    <xf numFmtId="0" fontId="4" fillId="0" borderId="32" xfId="1" applyFont="1" applyBorder="1" applyAlignment="1">
      <alignment horizontal="center"/>
    </xf>
    <xf numFmtId="0" fontId="4" fillId="0" borderId="25" xfId="1" applyFont="1" applyBorder="1"/>
    <xf numFmtId="0" fontId="11" fillId="0" borderId="24" xfId="1" applyFont="1" applyBorder="1"/>
    <xf numFmtId="0" fontId="4" fillId="0" borderId="24" xfId="1" applyFont="1" applyBorder="1"/>
    <xf numFmtId="0" fontId="4" fillId="0" borderId="23" xfId="1" applyFont="1" applyBorder="1"/>
    <xf numFmtId="0" fontId="12" fillId="0" borderId="25" xfId="1" applyFont="1" applyBorder="1"/>
    <xf numFmtId="0" fontId="4" fillId="0" borderId="19" xfId="1" applyFont="1" applyBorder="1"/>
    <xf numFmtId="0" fontId="4" fillId="0" borderId="0" xfId="1" applyFont="1" applyBorder="1" applyAlignment="1">
      <alignment horizontal="left" vertical="center"/>
    </xf>
    <xf numFmtId="0" fontId="4" fillId="0" borderId="18" xfId="1" applyFont="1" applyBorder="1"/>
    <xf numFmtId="0" fontId="6" fillId="0" borderId="19" xfId="1" applyFont="1" applyBorder="1"/>
    <xf numFmtId="0" fontId="6" fillId="0" borderId="0" xfId="1" applyFont="1" applyBorder="1"/>
    <xf numFmtId="0" fontId="4" fillId="0" borderId="16" xfId="1" applyFont="1" applyBorder="1"/>
    <xf numFmtId="0" fontId="4" fillId="0" borderId="15" xfId="1" applyFont="1" applyBorder="1"/>
    <xf numFmtId="0" fontId="4" fillId="0" borderId="17" xfId="1" applyFont="1" applyBorder="1"/>
    <xf numFmtId="0" fontId="6" fillId="0" borderId="20" xfId="1" applyFont="1" applyBorder="1"/>
    <xf numFmtId="0" fontId="0" fillId="0" borderId="38" xfId="0" applyFill="1" applyBorder="1"/>
    <xf numFmtId="0" fontId="0" fillId="0" borderId="39" xfId="0" applyFill="1" applyBorder="1"/>
    <xf numFmtId="0" fontId="0" fillId="0" borderId="40" xfId="0" applyFill="1" applyBorder="1"/>
    <xf numFmtId="0" fontId="20" fillId="0" borderId="0" xfId="9" applyFont="1" applyAlignment="1" applyProtection="1">
      <alignment vertical="center"/>
    </xf>
    <xf numFmtId="0" fontId="16" fillId="0" borderId="0" xfId="9" applyFont="1" applyAlignment="1" applyProtection="1">
      <alignment vertical="center"/>
    </xf>
    <xf numFmtId="0" fontId="22" fillId="0" borderId="0" xfId="9" applyFont="1" applyAlignment="1" applyProtection="1">
      <alignment vertical="center"/>
    </xf>
    <xf numFmtId="0" fontId="16" fillId="0" borderId="1" xfId="9" applyFont="1" applyFill="1" applyBorder="1" applyAlignment="1" applyProtection="1">
      <alignment vertical="center"/>
    </xf>
    <xf numFmtId="0" fontId="17" fillId="0" borderId="1" xfId="9" applyFont="1" applyFill="1" applyBorder="1" applyAlignment="1" applyProtection="1">
      <alignment horizontal="center" vertical="center"/>
    </xf>
    <xf numFmtId="3" fontId="17" fillId="7" borderId="1" xfId="9" applyNumberFormat="1" applyFont="1" applyFill="1" applyBorder="1" applyAlignment="1" applyProtection="1">
      <alignment horizontal="center" vertical="center"/>
      <protection locked="0"/>
    </xf>
    <xf numFmtId="3" fontId="17" fillId="0" borderId="1" xfId="9" applyNumberFormat="1" applyFont="1" applyFill="1" applyBorder="1" applyAlignment="1" applyProtection="1">
      <alignment horizontal="center" vertical="center"/>
      <protection locked="0"/>
    </xf>
    <xf numFmtId="9" fontId="17" fillId="0" borderId="1" xfId="11" applyFont="1" applyFill="1" applyBorder="1" applyAlignment="1" applyProtection="1">
      <alignment horizontal="center" vertical="center"/>
    </xf>
    <xf numFmtId="9" fontId="17" fillId="3" borderId="1" xfId="11" applyFont="1" applyFill="1" applyBorder="1" applyAlignment="1" applyProtection="1">
      <alignment horizontal="center" vertical="center"/>
    </xf>
    <xf numFmtId="0" fontId="24" fillId="0" borderId="1" xfId="9" applyFont="1" applyFill="1" applyBorder="1" applyAlignment="1" applyProtection="1">
      <alignment vertical="center"/>
    </xf>
    <xf numFmtId="0" fontId="16" fillId="6" borderId="1" xfId="9" applyFont="1" applyFill="1" applyBorder="1" applyAlignment="1" applyProtection="1">
      <alignment vertical="center"/>
    </xf>
    <xf numFmtId="0" fontId="17" fillId="6" borderId="1" xfId="9" applyFont="1" applyFill="1" applyBorder="1" applyAlignment="1" applyProtection="1">
      <alignment horizontal="center" vertical="center"/>
    </xf>
    <xf numFmtId="3" fontId="17" fillId="6" borderId="1" xfId="9" applyNumberFormat="1" applyFont="1" applyFill="1" applyBorder="1" applyAlignment="1" applyProtection="1">
      <alignment horizontal="center" vertical="center"/>
      <protection locked="0"/>
    </xf>
    <xf numFmtId="9" fontId="17" fillId="6" borderId="1" xfId="11" applyFont="1" applyFill="1" applyBorder="1" applyAlignment="1" applyProtection="1">
      <alignment horizontal="center" vertical="center"/>
    </xf>
    <xf numFmtId="0" fontId="24" fillId="6" borderId="1" xfId="9" applyFont="1" applyFill="1" applyBorder="1" applyAlignment="1" applyProtection="1">
      <alignment vertical="center"/>
    </xf>
    <xf numFmtId="0" fontId="16" fillId="0" borderId="1" xfId="9" applyFont="1" applyBorder="1" applyAlignment="1" applyProtection="1">
      <alignment vertical="center"/>
    </xf>
    <xf numFmtId="9" fontId="17" fillId="0" borderId="1" xfId="11" applyFont="1" applyBorder="1" applyAlignment="1" applyProtection="1">
      <alignment horizontal="center" vertical="center"/>
    </xf>
    <xf numFmtId="0" fontId="24" fillId="0" borderId="1" xfId="9" applyFont="1" applyBorder="1" applyAlignment="1" applyProtection="1">
      <alignment vertical="center"/>
    </xf>
    <xf numFmtId="0" fontId="16" fillId="0" borderId="6" xfId="9" applyFont="1" applyBorder="1" applyAlignment="1" applyProtection="1">
      <alignment horizontal="center" vertical="center" wrapText="1"/>
    </xf>
    <xf numFmtId="0" fontId="16" fillId="0" borderId="0" xfId="9" applyFont="1" applyBorder="1" applyAlignment="1" applyProtection="1">
      <alignment horizontal="center" vertical="center" wrapText="1"/>
    </xf>
    <xf numFmtId="164" fontId="19" fillId="5" borderId="1" xfId="10" applyNumberFormat="1" applyFont="1" applyFill="1" applyBorder="1" applyAlignment="1" applyProtection="1">
      <alignment vertical="center" wrapText="1" shrinkToFit="1"/>
    </xf>
    <xf numFmtId="0" fontId="26" fillId="0" borderId="1" xfId="9" applyFont="1" applyFill="1" applyBorder="1" applyAlignment="1" applyProtection="1">
      <alignment horizontal="center" vertical="center"/>
    </xf>
    <xf numFmtId="9" fontId="26" fillId="0" borderId="1" xfId="11" applyFont="1" applyFill="1" applyBorder="1" applyAlignment="1" applyProtection="1">
      <alignment horizontal="center" vertical="center"/>
    </xf>
    <xf numFmtId="9" fontId="26" fillId="3" borderId="1" xfId="11" applyFont="1" applyFill="1" applyBorder="1" applyAlignment="1" applyProtection="1">
      <alignment horizontal="center" vertical="center"/>
    </xf>
    <xf numFmtId="0" fontId="16" fillId="0" borderId="37" xfId="9" applyFont="1" applyBorder="1" applyAlignment="1" applyProtection="1">
      <alignment horizontal="center" vertical="center" wrapText="1"/>
    </xf>
    <xf numFmtId="0" fontId="16" fillId="0" borderId="0" xfId="9" applyFont="1" applyFill="1" applyAlignment="1" applyProtection="1">
      <alignment vertical="center"/>
    </xf>
    <xf numFmtId="0" fontId="17" fillId="6" borderId="1" xfId="9" applyFont="1" applyFill="1" applyBorder="1" applyAlignment="1" applyProtection="1">
      <alignment horizontal="center" vertical="center" wrapText="1" shrinkToFit="1"/>
    </xf>
    <xf numFmtId="0" fontId="21" fillId="0" borderId="0" xfId="1" applyFont="1"/>
    <xf numFmtId="0" fontId="17" fillId="0" borderId="0" xfId="9" applyFont="1" applyAlignment="1" applyProtection="1">
      <alignment vertical="center"/>
    </xf>
    <xf numFmtId="0" fontId="16" fillId="0" borderId="0" xfId="3" applyFont="1" applyAlignment="1">
      <alignment horizontal="center" vertical="center"/>
    </xf>
    <xf numFmtId="0" fontId="16" fillId="0" borderId="0" xfId="3" applyFont="1" applyAlignment="1">
      <alignment vertical="center"/>
    </xf>
    <xf numFmtId="0" fontId="16" fillId="0" borderId="0" xfId="3" applyFont="1" applyFill="1" applyBorder="1" applyAlignment="1">
      <alignment vertical="center"/>
    </xf>
    <xf numFmtId="0" fontId="16" fillId="0" borderId="0" xfId="0" applyFont="1" applyAlignment="1">
      <alignment vertical="center"/>
    </xf>
    <xf numFmtId="0" fontId="16" fillId="0" borderId="0" xfId="1" applyFont="1" applyFill="1" applyBorder="1" applyAlignment="1">
      <alignment horizontal="center" vertical="center" wrapText="1" shrinkToFit="1"/>
    </xf>
    <xf numFmtId="0" fontId="17" fillId="0" borderId="0" xfId="3" applyFont="1" applyAlignment="1">
      <alignment vertical="center"/>
    </xf>
    <xf numFmtId="0" fontId="16" fillId="0" borderId="0" xfId="3" applyFont="1" applyFill="1" applyBorder="1" applyAlignment="1">
      <alignment vertical="center" wrapText="1" shrinkToFit="1"/>
    </xf>
    <xf numFmtId="0" fontId="16" fillId="0" borderId="0" xfId="3" applyFont="1" applyFill="1" applyBorder="1" applyAlignment="1">
      <alignment horizontal="center" vertical="center"/>
    </xf>
    <xf numFmtId="0" fontId="27" fillId="0" borderId="0" xfId="1" applyFont="1" applyFill="1" applyBorder="1" applyAlignment="1">
      <alignment horizontal="center" vertical="center"/>
    </xf>
    <xf numFmtId="9" fontId="24" fillId="0" borderId="0" xfId="1" applyNumberFormat="1" applyFont="1" applyFill="1" applyBorder="1" applyAlignment="1">
      <alignment horizontal="center" vertical="center"/>
    </xf>
    <xf numFmtId="0" fontId="16" fillId="0" borderId="0" xfId="0" applyFont="1" applyAlignment="1">
      <alignment horizontal="center" vertical="center"/>
    </xf>
    <xf numFmtId="0" fontId="27" fillId="5" borderId="2" xfId="1" applyFont="1" applyFill="1" applyBorder="1" applyAlignment="1">
      <alignment horizontal="center" vertical="center" wrapText="1"/>
    </xf>
    <xf numFmtId="0" fontId="16" fillId="0" borderId="0" xfId="0" applyFont="1" applyFill="1" applyBorder="1" applyAlignment="1">
      <alignment vertical="center"/>
    </xf>
    <xf numFmtId="0" fontId="17" fillId="0" borderId="0" xfId="0" applyFont="1" applyAlignment="1">
      <alignment vertical="center"/>
    </xf>
    <xf numFmtId="0" fontId="31" fillId="0" borderId="0" xfId="3" applyFont="1" applyAlignment="1">
      <alignment horizontal="right" vertical="center"/>
    </xf>
    <xf numFmtId="0" fontId="16" fillId="0" borderId="0" xfId="1" applyFont="1" applyFill="1" applyBorder="1" applyAlignment="1">
      <alignment horizontal="center" vertical="center"/>
    </xf>
    <xf numFmtId="0" fontId="19" fillId="0" borderId="0" xfId="3" applyFont="1" applyFill="1" applyAlignment="1">
      <alignment vertical="center" wrapText="1"/>
    </xf>
    <xf numFmtId="3" fontId="32" fillId="0" borderId="1" xfId="1" applyNumberFormat="1" applyFont="1" applyFill="1" applyBorder="1" applyAlignment="1">
      <alignment horizontal="center" vertical="center"/>
    </xf>
    <xf numFmtId="0" fontId="32" fillId="0" borderId="1" xfId="1" applyFont="1" applyFill="1" applyBorder="1" applyAlignment="1">
      <alignment horizontal="center" vertical="center" wrapText="1"/>
    </xf>
    <xf numFmtId="9" fontId="32" fillId="0" borderId="1" xfId="1" applyNumberFormat="1" applyFont="1" applyFill="1" applyBorder="1" applyAlignment="1" applyProtection="1">
      <alignment horizontal="center" vertical="center" wrapText="1"/>
    </xf>
    <xf numFmtId="0" fontId="32" fillId="0" borderId="0" xfId="1" applyFont="1" applyFill="1" applyBorder="1" applyAlignment="1">
      <alignment horizontal="center" vertical="center" wrapText="1"/>
    </xf>
    <xf numFmtId="9" fontId="32" fillId="0" borderId="0" xfId="1" applyNumberFormat="1" applyFont="1" applyFill="1" applyBorder="1" applyAlignment="1">
      <alignment vertical="center" wrapText="1"/>
    </xf>
    <xf numFmtId="0" fontId="32" fillId="0" borderId="1" xfId="1" applyFont="1" applyFill="1" applyBorder="1" applyAlignment="1">
      <alignment horizontal="center" vertical="center"/>
    </xf>
    <xf numFmtId="0" fontId="32" fillId="0" borderId="0" xfId="1" applyFont="1" applyFill="1" applyBorder="1" applyAlignment="1">
      <alignment vertical="center" wrapText="1"/>
    </xf>
    <xf numFmtId="9" fontId="17" fillId="6" borderId="1" xfId="5" applyFont="1" applyFill="1" applyBorder="1" applyAlignment="1" applyProtection="1">
      <alignment horizontal="center" vertical="center" wrapText="1" shrinkToFit="1"/>
    </xf>
    <xf numFmtId="0" fontId="32" fillId="0" borderId="12" xfId="1" applyFont="1" applyFill="1" applyBorder="1" applyAlignment="1">
      <alignment vertical="center"/>
    </xf>
    <xf numFmtId="0" fontId="32" fillId="0" borderId="13" xfId="1" applyFont="1" applyFill="1" applyBorder="1" applyAlignment="1">
      <alignment vertical="center"/>
    </xf>
    <xf numFmtId="0" fontId="32" fillId="0" borderId="14" xfId="1" applyFont="1" applyFill="1" applyBorder="1" applyAlignment="1">
      <alignment vertical="center"/>
    </xf>
    <xf numFmtId="0" fontId="34" fillId="0" borderId="0" xfId="0" applyFont="1" applyFill="1" applyBorder="1" applyAlignment="1">
      <alignment vertical="center" wrapText="1"/>
    </xf>
    <xf numFmtId="0" fontId="19" fillId="5" borderId="1" xfId="1" applyFont="1" applyFill="1" applyBorder="1" applyAlignment="1">
      <alignment horizontal="center" vertical="center" wrapText="1"/>
    </xf>
    <xf numFmtId="0" fontId="35" fillId="0" borderId="0" xfId="3" applyFont="1" applyFill="1" applyBorder="1" applyAlignment="1">
      <alignment horizontal="center" vertical="center" wrapText="1"/>
    </xf>
    <xf numFmtId="0" fontId="36" fillId="5" borderId="1" xfId="1" applyFont="1" applyFill="1" applyBorder="1" applyAlignment="1">
      <alignment horizontal="center" vertical="center" wrapText="1"/>
    </xf>
    <xf numFmtId="0" fontId="32" fillId="0" borderId="0" xfId="3" applyFont="1" applyFill="1" applyBorder="1" applyAlignment="1">
      <alignment horizontal="center" vertical="center" wrapText="1"/>
    </xf>
    <xf numFmtId="0" fontId="35" fillId="0" borderId="11" xfId="3" applyFont="1" applyFill="1" applyBorder="1" applyAlignment="1">
      <alignment vertical="center" wrapText="1"/>
    </xf>
    <xf numFmtId="0" fontId="19" fillId="0" borderId="0" xfId="3" applyFont="1" applyFill="1" applyBorder="1" applyAlignment="1">
      <alignment horizontal="center" vertical="center" wrapText="1"/>
    </xf>
    <xf numFmtId="0" fontId="16" fillId="0" borderId="0" xfId="0" applyFont="1" applyFill="1" applyAlignment="1">
      <alignment vertical="center"/>
    </xf>
    <xf numFmtId="0" fontId="16" fillId="0" borderId="0" xfId="0" applyFont="1" applyFill="1" applyBorder="1" applyAlignment="1">
      <alignment horizontal="center" vertical="center"/>
    </xf>
    <xf numFmtId="0" fontId="19" fillId="0" borderId="0" xfId="1" applyFont="1" applyFill="1" applyBorder="1" applyAlignment="1">
      <alignment vertical="center" wrapText="1" shrinkToFit="1"/>
    </xf>
    <xf numFmtId="0" fontId="30" fillId="0" borderId="0" xfId="3" applyFont="1" applyFill="1" applyBorder="1" applyAlignment="1">
      <alignment vertical="center" wrapText="1" shrinkToFit="1"/>
    </xf>
    <xf numFmtId="0" fontId="32" fillId="0" borderId="1" xfId="1" applyFont="1" applyBorder="1" applyAlignment="1">
      <alignment horizontal="center" vertical="center"/>
    </xf>
    <xf numFmtId="0" fontId="27" fillId="0" borderId="0" xfId="1" applyFont="1" applyFill="1" applyBorder="1" applyAlignment="1">
      <alignment vertical="center" wrapText="1"/>
    </xf>
    <xf numFmtId="3" fontId="30" fillId="3" borderId="1" xfId="1" applyNumberFormat="1" applyFont="1" applyFill="1" applyBorder="1" applyAlignment="1">
      <alignment horizontal="center" vertical="center"/>
    </xf>
    <xf numFmtId="0" fontId="16" fillId="0" borderId="53" xfId="3" applyFont="1" applyFill="1" applyBorder="1" applyAlignment="1">
      <alignment vertical="center" wrapText="1" shrinkToFit="1"/>
    </xf>
    <xf numFmtId="0" fontId="16" fillId="0" borderId="0" xfId="0" applyFont="1" applyAlignment="1">
      <alignment vertical="center" wrapText="1" shrinkToFit="1"/>
    </xf>
    <xf numFmtId="0" fontId="30" fillId="0" borderId="1" xfId="1" applyFont="1" applyFill="1" applyBorder="1" applyAlignment="1">
      <alignment horizontal="center" vertical="center"/>
    </xf>
    <xf numFmtId="0" fontId="19" fillId="5" borderId="2" xfId="1" applyFont="1" applyFill="1" applyBorder="1" applyAlignment="1">
      <alignment horizontal="center" vertical="center"/>
    </xf>
    <xf numFmtId="0" fontId="16" fillId="0" borderId="0" xfId="0" applyFont="1" applyBorder="1" applyAlignment="1">
      <alignment vertical="center"/>
    </xf>
    <xf numFmtId="0" fontId="16" fillId="0" borderId="0" xfId="3" applyFont="1"/>
    <xf numFmtId="0" fontId="16" fillId="0" borderId="0" xfId="0" applyFont="1"/>
    <xf numFmtId="0" fontId="37" fillId="0" borderId="8" xfId="1" applyFont="1" applyFill="1" applyBorder="1" applyAlignment="1">
      <alignment vertical="center" wrapText="1"/>
    </xf>
    <xf numFmtId="0" fontId="38" fillId="0" borderId="0" xfId="0" applyFont="1" applyFill="1" applyAlignment="1"/>
    <xf numFmtId="0" fontId="38" fillId="0" borderId="0" xfId="0" applyFont="1" applyAlignment="1"/>
    <xf numFmtId="0" fontId="17" fillId="0" borderId="0" xfId="3" applyFont="1"/>
    <xf numFmtId="0" fontId="39" fillId="0" borderId="1" xfId="1" applyFont="1" applyFill="1" applyBorder="1" applyAlignment="1">
      <alignment horizontal="center" vertical="center" wrapText="1"/>
    </xf>
    <xf numFmtId="0" fontId="39" fillId="0" borderId="1" xfId="3" applyFont="1" applyFill="1" applyBorder="1" applyAlignment="1">
      <alignment horizontal="center" vertical="center" wrapText="1"/>
    </xf>
    <xf numFmtId="3" fontId="32" fillId="0" borderId="1" xfId="1" applyNumberFormat="1" applyFont="1" applyFill="1" applyBorder="1" applyAlignment="1">
      <alignment horizontal="center" vertical="center" wrapText="1"/>
    </xf>
    <xf numFmtId="3" fontId="32" fillId="0" borderId="1" xfId="3" applyNumberFormat="1" applyFont="1" applyFill="1" applyBorder="1" applyAlignment="1">
      <alignment horizontal="center" vertical="center"/>
    </xf>
    <xf numFmtId="3" fontId="32" fillId="0" borderId="1" xfId="1" applyNumberFormat="1" applyFont="1" applyFill="1" applyBorder="1" applyAlignment="1" applyProtection="1">
      <alignment horizontal="center" vertical="center"/>
    </xf>
    <xf numFmtId="0" fontId="16" fillId="0" borderId="11" xfId="3" applyFont="1" applyBorder="1" applyAlignment="1"/>
    <xf numFmtId="0" fontId="32" fillId="0" borderId="0" xfId="3" applyFont="1"/>
    <xf numFmtId="0" fontId="32" fillId="0" borderId="0" xfId="1" applyFont="1" applyFill="1" applyBorder="1" applyAlignment="1">
      <alignment vertical="center"/>
    </xf>
    <xf numFmtId="0" fontId="17" fillId="0" borderId="0" xfId="0" applyFont="1"/>
    <xf numFmtId="0" fontId="41" fillId="0" borderId="0" xfId="3" applyFont="1"/>
    <xf numFmtId="0" fontId="19" fillId="0" borderId="0" xfId="1" applyFont="1" applyFill="1" applyBorder="1" applyAlignment="1">
      <alignment vertical="center"/>
    </xf>
    <xf numFmtId="0" fontId="16" fillId="0" borderId="0" xfId="3" applyFont="1" applyFill="1" applyBorder="1"/>
    <xf numFmtId="0" fontId="36" fillId="0" borderId="0" xfId="1" applyFont="1" applyFill="1" applyBorder="1" applyAlignment="1">
      <alignment horizontal="center" vertical="center" wrapText="1" shrinkToFit="1"/>
    </xf>
    <xf numFmtId="9" fontId="26" fillId="0" borderId="0" xfId="5" applyFont="1" applyFill="1" applyBorder="1" applyAlignment="1">
      <alignment horizontal="center" vertical="center" wrapText="1" shrinkToFit="1"/>
    </xf>
    <xf numFmtId="0" fontId="16" fillId="0" borderId="1" xfId="3" applyFont="1" applyBorder="1" applyAlignment="1">
      <alignment horizontal="center" vertical="center"/>
    </xf>
    <xf numFmtId="9" fontId="26" fillId="0" borderId="1" xfId="5" applyFont="1" applyFill="1" applyBorder="1" applyAlignment="1">
      <alignment horizontal="center" vertical="center" wrapText="1" shrinkToFit="1"/>
    </xf>
    <xf numFmtId="0" fontId="16" fillId="0" borderId="0" xfId="3" applyFont="1" applyBorder="1"/>
    <xf numFmtId="0" fontId="16" fillId="0" borderId="42" xfId="3" applyFont="1" applyFill="1" applyBorder="1" applyAlignment="1">
      <alignment vertical="center" wrapText="1" shrinkToFit="1"/>
    </xf>
    <xf numFmtId="0" fontId="19" fillId="0" borderId="0" xfId="1" applyFont="1" applyFill="1" applyBorder="1" applyAlignment="1">
      <alignment horizontal="center" vertical="center"/>
    </xf>
    <xf numFmtId="9" fontId="16" fillId="0" borderId="0" xfId="5" applyFont="1" applyFill="1" applyBorder="1" applyAlignment="1">
      <alignment horizontal="center" vertical="center"/>
    </xf>
    <xf numFmtId="0" fontId="19" fillId="5" borderId="1" xfId="1" applyFont="1" applyFill="1" applyBorder="1" applyAlignment="1">
      <alignment horizontal="center" vertical="center"/>
    </xf>
    <xf numFmtId="9" fontId="16" fillId="0" borderId="1" xfId="5" applyFont="1" applyBorder="1" applyAlignment="1">
      <alignment horizontal="center" vertical="center"/>
    </xf>
    <xf numFmtId="9" fontId="16" fillId="0" borderId="0" xfId="5" applyFont="1" applyBorder="1" applyAlignment="1">
      <alignment horizontal="center" vertical="center"/>
    </xf>
    <xf numFmtId="9" fontId="16" fillId="0" borderId="0" xfId="5" applyFont="1" applyBorder="1"/>
    <xf numFmtId="0" fontId="29" fillId="0" borderId="0" xfId="1" applyFont="1" applyFill="1" applyBorder="1" applyAlignment="1">
      <alignment vertical="center" wrapText="1"/>
    </xf>
    <xf numFmtId="9" fontId="16" fillId="0" borderId="0" xfId="5" applyFont="1"/>
    <xf numFmtId="0" fontId="29" fillId="0" borderId="8" xfId="1" applyFont="1" applyFill="1" applyBorder="1" applyAlignment="1">
      <alignment vertical="center" wrapText="1"/>
    </xf>
    <xf numFmtId="0" fontId="44" fillId="5" borderId="1" xfId="1" applyFont="1" applyFill="1" applyBorder="1" applyAlignment="1">
      <alignment horizontal="left" vertical="center" wrapText="1" shrinkToFit="1"/>
    </xf>
    <xf numFmtId="0" fontId="44" fillId="5" borderId="1" xfId="1" applyFont="1" applyFill="1" applyBorder="1" applyAlignment="1">
      <alignment horizontal="center" vertical="center" wrapText="1" shrinkToFit="1"/>
    </xf>
    <xf numFmtId="165" fontId="45" fillId="0" borderId="1" xfId="10" applyNumberFormat="1" applyFont="1" applyBorder="1" applyAlignment="1" applyProtection="1">
      <alignment horizontal="center" vertical="center" wrapText="1"/>
      <protection locked="0"/>
    </xf>
    <xf numFmtId="0" fontId="16" fillId="0" borderId="0" xfId="0" applyFont="1" applyAlignment="1">
      <alignment horizontal="center"/>
    </xf>
    <xf numFmtId="0" fontId="48" fillId="8" borderId="1" xfId="1" applyFont="1" applyFill="1" applyBorder="1" applyAlignment="1">
      <alignment horizontal="center" vertical="center" wrapText="1"/>
    </xf>
    <xf numFmtId="0" fontId="35" fillId="5" borderId="1" xfId="1" applyFont="1" applyFill="1" applyBorder="1" applyAlignment="1">
      <alignment horizontal="center" vertical="center" wrapText="1"/>
    </xf>
    <xf numFmtId="0" fontId="19" fillId="0" borderId="0" xfId="3" applyFont="1" applyFill="1" applyBorder="1" applyAlignment="1">
      <alignment vertical="center" wrapText="1"/>
    </xf>
    <xf numFmtId="0" fontId="48" fillId="8" borderId="1" xfId="1" applyFont="1" applyFill="1" applyBorder="1" applyAlignment="1">
      <alignment horizontal="center" vertical="center" wrapText="1" shrinkToFit="1"/>
    </xf>
    <xf numFmtId="0" fontId="48" fillId="0" borderId="0" xfId="1" applyFont="1" applyFill="1" applyBorder="1" applyAlignment="1">
      <alignment horizontal="center" vertical="center" wrapText="1"/>
    </xf>
    <xf numFmtId="0" fontId="29" fillId="0" borderId="0" xfId="1" applyFont="1" applyFill="1" applyBorder="1" applyAlignment="1">
      <alignment horizontal="center" vertical="center" wrapText="1"/>
    </xf>
    <xf numFmtId="0" fontId="35" fillId="0" borderId="0" xfId="1" applyFont="1" applyFill="1" applyBorder="1" applyAlignment="1">
      <alignment horizontal="center" vertical="center"/>
    </xf>
    <xf numFmtId="0" fontId="49" fillId="0" borderId="0" xfId="0" applyFont="1" applyAlignment="1">
      <alignment vertical="center"/>
    </xf>
    <xf numFmtId="0" fontId="27" fillId="5" borderId="1" xfId="1" applyFont="1" applyFill="1" applyBorder="1" applyAlignment="1">
      <alignment horizontal="center" vertical="center" wrapText="1" shrinkToFit="1"/>
    </xf>
    <xf numFmtId="0" fontId="49" fillId="0" borderId="0" xfId="0" applyFont="1" applyFill="1" applyBorder="1" applyAlignment="1">
      <alignment vertical="center"/>
    </xf>
    <xf numFmtId="0" fontId="27" fillId="5" borderId="35" xfId="1" applyFont="1" applyFill="1" applyBorder="1" applyAlignment="1">
      <alignment horizontal="center" vertical="center" wrapText="1" shrinkToFit="1"/>
    </xf>
    <xf numFmtId="0" fontId="27" fillId="5" borderId="43" xfId="1" applyFont="1" applyFill="1" applyBorder="1" applyAlignment="1">
      <alignment horizontal="center" vertical="center" wrapText="1" shrinkToFit="1"/>
    </xf>
    <xf numFmtId="0" fontId="41" fillId="0" borderId="0" xfId="0" applyFont="1" applyAlignment="1">
      <alignment vertical="center"/>
    </xf>
    <xf numFmtId="0" fontId="26" fillId="0" borderId="1" xfId="1" applyFont="1" applyFill="1" applyBorder="1" applyAlignment="1">
      <alignment horizontal="center" vertical="center" wrapText="1" shrinkToFit="1"/>
    </xf>
    <xf numFmtId="14" fontId="32" fillId="0" borderId="1" xfId="1" applyNumberFormat="1" applyFont="1" applyFill="1" applyBorder="1" applyAlignment="1" applyProtection="1">
      <alignment horizontal="center" vertical="center" wrapText="1" shrinkToFit="1"/>
      <protection locked="0"/>
    </xf>
    <xf numFmtId="0" fontId="16" fillId="0" borderId="0" xfId="9" applyFont="1" applyAlignment="1" applyProtection="1">
      <alignment horizontal="center" vertical="center"/>
    </xf>
    <xf numFmtId="0" fontId="16" fillId="0" borderId="0" xfId="9" applyFont="1" applyAlignment="1" applyProtection="1">
      <alignment horizontal="left" vertical="center"/>
    </xf>
    <xf numFmtId="0" fontId="16" fillId="0" borderId="6" xfId="9" applyFont="1" applyBorder="1" applyAlignment="1" applyProtection="1">
      <alignment horizontal="left" vertical="center" wrapText="1"/>
    </xf>
    <xf numFmtId="0" fontId="17" fillId="0" borderId="0" xfId="3" applyFont="1" applyFill="1" applyAlignment="1">
      <alignment vertical="center" wrapText="1"/>
    </xf>
    <xf numFmtId="0" fontId="57" fillId="9" borderId="1" xfId="1" applyFont="1" applyFill="1" applyBorder="1" applyAlignment="1">
      <alignment horizontal="center" vertical="center" wrapText="1" shrinkToFit="1"/>
    </xf>
    <xf numFmtId="0" fontId="58" fillId="0" borderId="0" xfId="0" applyFont="1" applyAlignment="1">
      <alignment vertical="center"/>
    </xf>
    <xf numFmtId="0" fontId="56" fillId="0" borderId="0" xfId="1" applyFont="1" applyFill="1" applyBorder="1" applyAlignment="1">
      <alignment horizontal="center" vertical="center" wrapText="1" shrinkToFit="1"/>
    </xf>
    <xf numFmtId="3" fontId="17" fillId="0" borderId="0" xfId="9" applyNumberFormat="1" applyFont="1" applyFill="1" applyBorder="1" applyAlignment="1" applyProtection="1">
      <alignment horizontal="center" vertical="center"/>
      <protection locked="0"/>
    </xf>
    <xf numFmtId="0" fontId="17" fillId="0" borderId="0" xfId="9" applyFont="1" applyFill="1" applyBorder="1" applyAlignment="1" applyProtection="1">
      <alignment horizontal="center" vertical="center"/>
    </xf>
    <xf numFmtId="9" fontId="17" fillId="0" borderId="0" xfId="11" applyFont="1" applyFill="1" applyBorder="1" applyAlignment="1" applyProtection="1">
      <alignment horizontal="center" vertical="center"/>
    </xf>
    <xf numFmtId="0" fontId="16" fillId="0" borderId="6" xfId="9" applyFont="1" applyFill="1" applyBorder="1" applyAlignment="1" applyProtection="1">
      <alignment horizontal="center" vertical="center" wrapText="1"/>
    </xf>
    <xf numFmtId="0" fontId="16" fillId="0" borderId="6" xfId="9" applyFont="1" applyFill="1" applyBorder="1" applyAlignment="1" applyProtection="1">
      <alignment horizontal="left" vertical="center" wrapText="1"/>
    </xf>
    <xf numFmtId="0" fontId="16" fillId="0" borderId="0" xfId="9" applyFont="1" applyFill="1" applyAlignment="1" applyProtection="1">
      <alignment horizontal="center" vertical="center"/>
    </xf>
    <xf numFmtId="0" fontId="17" fillId="0" borderId="0" xfId="9" applyFont="1" applyFill="1" applyAlignment="1" applyProtection="1">
      <alignment vertical="center"/>
    </xf>
    <xf numFmtId="0" fontId="23" fillId="0" borderId="0" xfId="10" applyFont="1" applyFill="1" applyBorder="1" applyAlignment="1" applyProtection="1">
      <alignment horizontal="center" vertical="center" wrapText="1" shrinkToFit="1"/>
    </xf>
    <xf numFmtId="0" fontId="16" fillId="0" borderId="0" xfId="9" applyFont="1" applyFill="1" applyBorder="1" applyAlignment="1" applyProtection="1">
      <alignment vertical="center"/>
    </xf>
    <xf numFmtId="0" fontId="26" fillId="0" borderId="0" xfId="10" applyFont="1" applyFill="1" applyBorder="1" applyAlignment="1" applyProtection="1">
      <alignment horizontal="center" vertical="center"/>
    </xf>
    <xf numFmtId="0" fontId="19" fillId="0" borderId="0" xfId="1" applyFont="1" applyFill="1" applyBorder="1" applyAlignment="1">
      <alignment vertical="center" wrapText="1"/>
    </xf>
    <xf numFmtId="0" fontId="24" fillId="0" borderId="1" xfId="9" applyFont="1" applyFill="1" applyBorder="1" applyAlignment="1" applyProtection="1">
      <alignment horizontal="left" vertical="center"/>
    </xf>
    <xf numFmtId="0" fontId="16" fillId="6" borderId="1" xfId="9" applyFont="1" applyFill="1" applyBorder="1" applyAlignment="1" applyProtection="1">
      <alignment horizontal="left" vertical="center"/>
    </xf>
    <xf numFmtId="0" fontId="24" fillId="6" borderId="1" xfId="9" applyFont="1" applyFill="1" applyBorder="1" applyAlignment="1" applyProtection="1">
      <alignment horizontal="left" vertical="center"/>
    </xf>
    <xf numFmtId="0" fontId="16" fillId="0" borderId="37" xfId="9" applyFont="1" applyBorder="1" applyAlignment="1" applyProtection="1">
      <alignment horizontal="left" vertical="center" wrapText="1"/>
    </xf>
    <xf numFmtId="0" fontId="16" fillId="0" borderId="4" xfId="9" applyFont="1" applyBorder="1" applyAlignment="1" applyProtection="1">
      <alignment horizontal="left" vertical="center" wrapText="1"/>
    </xf>
    <xf numFmtId="0" fontId="19" fillId="5" borderId="1" xfId="9" applyFont="1" applyFill="1" applyBorder="1" applyAlignment="1" applyProtection="1">
      <alignment horizontal="left" vertical="center"/>
    </xf>
    <xf numFmtId="0" fontId="16" fillId="0" borderId="0" xfId="9" applyFont="1" applyFill="1" applyAlignment="1" applyProtection="1">
      <alignment horizontal="left" vertical="center"/>
    </xf>
    <xf numFmtId="0" fontId="16" fillId="0" borderId="1" xfId="9" applyFont="1" applyBorder="1" applyAlignment="1" applyProtection="1">
      <alignment horizontal="left" vertical="center"/>
    </xf>
    <xf numFmtId="0" fontId="16" fillId="0" borderId="1" xfId="9" applyFont="1" applyFill="1" applyBorder="1" applyAlignment="1" applyProtection="1">
      <alignment horizontal="left" vertical="center" wrapText="1" shrinkToFit="1"/>
    </xf>
    <xf numFmtId="0" fontId="16" fillId="0" borderId="0" xfId="9" applyFont="1" applyFill="1" applyBorder="1" applyAlignment="1" applyProtection="1">
      <alignment horizontal="left" vertical="center" wrapText="1"/>
    </xf>
    <xf numFmtId="0" fontId="16" fillId="0" borderId="0" xfId="9" applyFont="1" applyFill="1" applyBorder="1" applyAlignment="1" applyProtection="1">
      <alignment horizontal="left" vertical="center" wrapText="1" shrinkToFit="1"/>
    </xf>
    <xf numFmtId="3" fontId="26" fillId="0" borderId="1" xfId="9" applyNumberFormat="1" applyFont="1" applyFill="1" applyBorder="1" applyAlignment="1" applyProtection="1">
      <alignment horizontal="center" vertical="center"/>
    </xf>
    <xf numFmtId="0" fontId="17" fillId="0" borderId="11" xfId="3" applyFont="1" applyBorder="1" applyAlignment="1"/>
    <xf numFmtId="0" fontId="29" fillId="0" borderId="0" xfId="3" applyFont="1"/>
    <xf numFmtId="0" fontId="17" fillId="0" borderId="0" xfId="0" applyFont="1" applyFill="1" applyBorder="1" applyAlignment="1">
      <alignment vertical="center"/>
    </xf>
    <xf numFmtId="0" fontId="17" fillId="0" borderId="0" xfId="3" applyFont="1" applyBorder="1"/>
    <xf numFmtId="3" fontId="24" fillId="0" borderId="1" xfId="1" applyNumberFormat="1" applyFont="1" applyFill="1" applyBorder="1" applyAlignment="1">
      <alignment horizontal="center" vertical="center"/>
    </xf>
    <xf numFmtId="9" fontId="24" fillId="3" borderId="1" xfId="1" applyNumberFormat="1" applyFont="1" applyFill="1" applyBorder="1" applyAlignment="1">
      <alignment horizontal="center" vertical="center"/>
    </xf>
    <xf numFmtId="0" fontId="4" fillId="0" borderId="25" xfId="0" applyFont="1" applyBorder="1"/>
    <xf numFmtId="0" fontId="4" fillId="0" borderId="24" xfId="0" applyFont="1" applyBorder="1"/>
    <xf numFmtId="0" fontId="4" fillId="0" borderId="23" xfId="0" applyFont="1" applyBorder="1"/>
    <xf numFmtId="0" fontId="4" fillId="0" borderId="19" xfId="0" applyFont="1" applyBorder="1"/>
    <xf numFmtId="0" fontId="18" fillId="0" borderId="0" xfId="0" applyFont="1" applyBorder="1"/>
    <xf numFmtId="0" fontId="15" fillId="0" borderId="0" xfId="0" applyFont="1" applyBorder="1"/>
    <xf numFmtId="0" fontId="15" fillId="0" borderId="18" xfId="0" applyFont="1" applyBorder="1"/>
    <xf numFmtId="0" fontId="60" fillId="13" borderId="0" xfId="0" applyFont="1" applyFill="1" applyBorder="1"/>
    <xf numFmtId="0" fontId="18" fillId="0" borderId="0" xfId="0" applyFont="1" applyBorder="1" applyAlignment="1">
      <alignment wrapText="1"/>
    </xf>
    <xf numFmtId="0" fontId="60" fillId="10" borderId="0" xfId="0" applyFont="1" applyFill="1" applyBorder="1"/>
    <xf numFmtId="0" fontId="60" fillId="12" borderId="0" xfId="0" applyFont="1" applyFill="1" applyBorder="1"/>
    <xf numFmtId="0" fontId="61" fillId="0" borderId="0" xfId="0" applyFont="1" applyBorder="1"/>
    <xf numFmtId="0" fontId="13" fillId="0" borderId="0" xfId="0" applyFont="1" applyBorder="1"/>
    <xf numFmtId="0" fontId="4" fillId="0" borderId="0" xfId="0" applyFont="1" applyBorder="1"/>
    <xf numFmtId="0" fontId="62" fillId="0" borderId="18" xfId="0" applyFont="1" applyFill="1" applyBorder="1"/>
    <xf numFmtId="0" fontId="11" fillId="0" borderId="0" xfId="1" applyFont="1" applyBorder="1"/>
    <xf numFmtId="0" fontId="4" fillId="14" borderId="0" xfId="1" applyFont="1" applyFill="1" applyBorder="1"/>
    <xf numFmtId="0" fontId="4" fillId="11" borderId="0" xfId="1" applyFont="1" applyFill="1" applyBorder="1"/>
    <xf numFmtId="0" fontId="4" fillId="12" borderId="0" xfId="1" applyFont="1" applyFill="1" applyBorder="1"/>
    <xf numFmtId="0" fontId="27" fillId="5" borderId="1" xfId="1" applyFont="1" applyFill="1" applyBorder="1" applyAlignment="1">
      <alignment horizontal="center" vertical="center"/>
    </xf>
    <xf numFmtId="0" fontId="27" fillId="5" borderId="1" xfId="1" applyFont="1" applyFill="1" applyBorder="1" applyAlignment="1">
      <alignment horizontal="center" vertical="center" wrapText="1"/>
    </xf>
    <xf numFmtId="0" fontId="19" fillId="5" borderId="1" xfId="1" applyFont="1" applyFill="1" applyBorder="1" applyAlignment="1">
      <alignment horizontal="center" vertical="center"/>
    </xf>
    <xf numFmtId="0" fontId="19" fillId="5" borderId="1" xfId="1" applyFont="1" applyFill="1" applyBorder="1" applyAlignment="1">
      <alignment horizontal="center" vertical="center" wrapText="1" shrinkToFit="1"/>
    </xf>
    <xf numFmtId="0" fontId="32" fillId="0" borderId="1" xfId="1" applyFont="1" applyFill="1" applyBorder="1" applyAlignment="1" applyProtection="1">
      <alignment horizontal="center" vertical="center" wrapText="1" shrinkToFit="1"/>
      <protection locked="0"/>
    </xf>
    <xf numFmtId="0" fontId="26" fillId="0" borderId="1" xfId="1" applyFont="1" applyFill="1" applyBorder="1" applyAlignment="1">
      <alignment horizontal="center" vertical="center" wrapText="1" shrinkToFit="1"/>
    </xf>
    <xf numFmtId="0" fontId="26" fillId="0" borderId="1" xfId="1" applyFont="1" applyFill="1" applyBorder="1" applyAlignment="1">
      <alignment horizontal="center" vertical="center" wrapText="1"/>
    </xf>
    <xf numFmtId="0" fontId="47" fillId="0" borderId="0" xfId="1" applyFont="1"/>
    <xf numFmtId="0" fontId="16" fillId="0" borderId="0" xfId="9" applyFont="1" applyAlignment="1">
      <alignment vertical="center"/>
    </xf>
    <xf numFmtId="164" fontId="19" fillId="5" borderId="1" xfId="10" applyNumberFormat="1" applyFont="1" applyFill="1" applyBorder="1" applyAlignment="1" applyProtection="1">
      <alignment horizontal="center" vertical="center" wrapText="1" shrinkToFit="1"/>
      <protection locked="0"/>
    </xf>
    <xf numFmtId="0" fontId="21" fillId="0" borderId="0" xfId="9" applyFont="1" applyAlignment="1">
      <alignment vertical="center"/>
    </xf>
    <xf numFmtId="3" fontId="17" fillId="0" borderId="1" xfId="9" applyNumberFormat="1" applyFont="1" applyBorder="1" applyAlignment="1">
      <alignment horizontal="center" vertical="center"/>
    </xf>
    <xf numFmtId="0" fontId="16" fillId="0" borderId="0" xfId="9" applyFont="1" applyAlignment="1">
      <alignment horizontal="center"/>
    </xf>
    <xf numFmtId="0" fontId="17" fillId="0" borderId="0" xfId="9" applyFont="1" applyAlignment="1">
      <alignment vertical="center"/>
    </xf>
    <xf numFmtId="0" fontId="24" fillId="0" borderId="1" xfId="9" applyFont="1" applyBorder="1" applyAlignment="1">
      <alignment vertical="center"/>
    </xf>
    <xf numFmtId="0" fontId="16" fillId="0" borderId="43" xfId="9" applyFont="1" applyFill="1" applyBorder="1" applyAlignment="1">
      <alignment vertical="center"/>
    </xf>
    <xf numFmtId="0" fontId="16" fillId="0" borderId="1" xfId="9" applyFont="1" applyFill="1" applyBorder="1" applyAlignment="1">
      <alignment vertical="center"/>
    </xf>
    <xf numFmtId="3" fontId="16" fillId="0" borderId="1" xfId="9" applyNumberFormat="1" applyFont="1" applyBorder="1" applyAlignment="1">
      <alignment horizontal="center" vertical="center"/>
    </xf>
    <xf numFmtId="9" fontId="16" fillId="0" borderId="1" xfId="5" applyNumberFormat="1" applyFont="1" applyBorder="1" applyAlignment="1">
      <alignment horizontal="center" vertical="center"/>
    </xf>
    <xf numFmtId="0" fontId="16" fillId="0" borderId="0" xfId="9" applyFont="1" applyFill="1" applyBorder="1" applyAlignment="1">
      <alignment vertical="center"/>
    </xf>
    <xf numFmtId="3" fontId="17" fillId="0" borderId="0" xfId="9" applyNumberFormat="1" applyFont="1" applyBorder="1" applyAlignment="1">
      <alignment horizontal="center" vertical="center"/>
    </xf>
    <xf numFmtId="3" fontId="16" fillId="0" borderId="0" xfId="9" applyNumberFormat="1" applyFont="1" applyBorder="1" applyAlignment="1">
      <alignment horizontal="center" vertical="center"/>
    </xf>
    <xf numFmtId="0" fontId="23" fillId="0" borderId="0" xfId="10" applyFont="1" applyFill="1" applyBorder="1" applyAlignment="1" applyProtection="1">
      <alignment horizontal="left" vertical="center" wrapText="1" shrinkToFit="1"/>
    </xf>
    <xf numFmtId="0" fontId="20" fillId="0" borderId="0" xfId="9" applyFont="1" applyBorder="1" applyAlignment="1"/>
    <xf numFmtId="0" fontId="16" fillId="0" borderId="0" xfId="9" applyFont="1" applyBorder="1" applyAlignment="1">
      <alignment vertical="center"/>
    </xf>
    <xf numFmtId="0" fontId="17" fillId="0" borderId="0" xfId="9" applyFont="1" applyBorder="1" applyAlignment="1"/>
    <xf numFmtId="0" fontId="24" fillId="0" borderId="1" xfId="1" applyFont="1" applyFill="1" applyBorder="1" applyAlignment="1">
      <alignment horizontal="center" vertical="center" wrapText="1"/>
    </xf>
    <xf numFmtId="0" fontId="24" fillId="0" borderId="1" xfId="1" applyFont="1" applyFill="1" applyBorder="1" applyAlignment="1">
      <alignment horizontal="center" vertical="center"/>
    </xf>
    <xf numFmtId="0" fontId="24" fillId="0" borderId="0" xfId="1" applyFont="1" applyFill="1" applyBorder="1" applyAlignment="1">
      <alignment vertical="center" wrapText="1"/>
    </xf>
    <xf numFmtId="0" fontId="24" fillId="0" borderId="0" xfId="1" applyFont="1" applyFill="1" applyBorder="1" applyAlignment="1">
      <alignment horizontal="center" vertical="center" wrapText="1"/>
    </xf>
    <xf numFmtId="0" fontId="20" fillId="0" borderId="0" xfId="9" applyFont="1" applyFill="1" applyBorder="1" applyAlignment="1"/>
    <xf numFmtId="0" fontId="16" fillId="0" borderId="1" xfId="9" applyFont="1" applyBorder="1" applyAlignment="1">
      <alignment horizontal="center" vertical="center"/>
    </xf>
    <xf numFmtId="3" fontId="17" fillId="6" borderId="1" xfId="9" applyNumberFormat="1" applyFont="1" applyFill="1" applyBorder="1" applyAlignment="1" applyProtection="1">
      <alignment horizontal="center" vertical="center" wrapText="1" shrinkToFit="1"/>
    </xf>
    <xf numFmtId="3" fontId="16" fillId="0" borderId="1" xfId="1" applyNumberFormat="1" applyFont="1" applyFill="1" applyBorder="1" applyAlignment="1">
      <alignment horizontal="center" vertical="center" wrapText="1" shrinkToFit="1"/>
    </xf>
    <xf numFmtId="0" fontId="16" fillId="0" borderId="1" xfId="1" applyFont="1" applyFill="1" applyBorder="1" applyAlignment="1">
      <alignment horizontal="center" vertical="center" wrapText="1"/>
    </xf>
    <xf numFmtId="0" fontId="48" fillId="0" borderId="1" xfId="1" applyFont="1" applyFill="1" applyBorder="1" applyAlignment="1">
      <alignment horizontal="center" vertical="center" wrapText="1" shrinkToFit="1"/>
    </xf>
    <xf numFmtId="0" fontId="17" fillId="0" borderId="1" xfId="3" applyFont="1" applyBorder="1" applyAlignment="1">
      <alignment horizontal="center" vertical="center"/>
    </xf>
    <xf numFmtId="0" fontId="19" fillId="5" borderId="41" xfId="1" applyFont="1" applyFill="1" applyBorder="1" applyAlignment="1">
      <alignment horizontal="center" vertical="center" wrapText="1" shrinkToFit="1"/>
    </xf>
    <xf numFmtId="0" fontId="19" fillId="5" borderId="51" xfId="1" applyFont="1" applyFill="1" applyBorder="1" applyAlignment="1">
      <alignment horizontal="center" vertical="center" wrapText="1" shrinkToFit="1"/>
    </xf>
    <xf numFmtId="0" fontId="16" fillId="0" borderId="1" xfId="9" applyFont="1" applyFill="1" applyBorder="1" applyAlignment="1">
      <alignment horizontal="center" vertical="center"/>
    </xf>
    <xf numFmtId="0" fontId="19" fillId="5" borderId="1" xfId="1" applyFont="1" applyFill="1" applyBorder="1" applyAlignment="1">
      <alignment horizontal="left" vertical="center" wrapText="1" shrinkToFit="1"/>
    </xf>
    <xf numFmtId="165" fontId="26" fillId="0" borderId="1" xfId="1" applyNumberFormat="1" applyFont="1" applyBorder="1" applyAlignment="1">
      <alignment horizontal="center" vertical="center"/>
    </xf>
    <xf numFmtId="165" fontId="24" fillId="0" borderId="1" xfId="10" applyNumberFormat="1" applyFont="1" applyFill="1" applyBorder="1" applyAlignment="1" applyProtection="1">
      <alignment horizontal="center" vertical="center" wrapText="1"/>
      <protection locked="0"/>
    </xf>
    <xf numFmtId="44" fontId="17" fillId="6" borderId="1" xfId="15" applyFont="1" applyFill="1" applyBorder="1" applyAlignment="1" applyProtection="1">
      <alignment horizontal="left" vertical="center" wrapText="1" shrinkToFit="1"/>
    </xf>
    <xf numFmtId="0" fontId="16" fillId="0" borderId="0" xfId="9" applyFont="1" applyAlignment="1">
      <alignment horizontal="left" vertical="center"/>
    </xf>
    <xf numFmtId="0" fontId="19" fillId="5" borderId="35" xfId="1" applyFont="1" applyFill="1" applyBorder="1" applyAlignment="1">
      <alignment horizontal="center" vertical="center" wrapText="1" shrinkToFit="1"/>
    </xf>
    <xf numFmtId="0" fontId="26" fillId="0" borderId="1" xfId="1" applyFont="1" applyFill="1" applyBorder="1" applyAlignment="1">
      <alignment vertical="center"/>
    </xf>
    <xf numFmtId="0" fontId="54" fillId="5" borderId="1" xfId="9" applyFont="1" applyFill="1" applyBorder="1" applyAlignment="1" applyProtection="1">
      <alignment horizontal="center" vertical="center"/>
    </xf>
    <xf numFmtId="0" fontId="16" fillId="12" borderId="0" xfId="9" applyFont="1" applyFill="1" applyAlignment="1" applyProtection="1">
      <alignment vertical="center"/>
    </xf>
    <xf numFmtId="0" fontId="16" fillId="14" borderId="0" xfId="9" applyFont="1" applyFill="1" applyAlignment="1" applyProtection="1">
      <alignment vertical="center"/>
    </xf>
    <xf numFmtId="0" fontId="27" fillId="0" borderId="0" xfId="9" applyFont="1" applyFill="1" applyAlignment="1" applyProtection="1">
      <alignment vertical="center"/>
    </xf>
    <xf numFmtId="165" fontId="46" fillId="0" borderId="1" xfId="1" applyNumberFormat="1" applyFont="1" applyBorder="1" applyAlignment="1">
      <alignment horizontal="center" vertical="center"/>
    </xf>
    <xf numFmtId="0" fontId="19" fillId="5" borderId="1" xfId="1" applyFont="1" applyFill="1" applyBorder="1" applyAlignment="1">
      <alignment horizontal="center" vertical="center" wrapText="1"/>
    </xf>
    <xf numFmtId="164" fontId="19" fillId="5" borderId="1" xfId="10" applyNumberFormat="1" applyFont="1" applyFill="1" applyBorder="1" applyAlignment="1" applyProtection="1">
      <alignment horizontal="center" vertical="center" wrapText="1" shrinkToFit="1"/>
    </xf>
    <xf numFmtId="0" fontId="19" fillId="5" borderId="1" xfId="1" applyFont="1" applyFill="1" applyBorder="1" applyAlignment="1">
      <alignment horizontal="center" vertical="center"/>
    </xf>
    <xf numFmtId="0" fontId="36" fillId="5" borderId="1" xfId="1" applyFont="1" applyFill="1" applyBorder="1" applyAlignment="1">
      <alignment horizontal="center" vertical="center" wrapText="1" shrinkToFit="1"/>
    </xf>
    <xf numFmtId="0" fontId="32" fillId="0" borderId="1" xfId="1" applyFont="1" applyFill="1" applyBorder="1" applyAlignment="1" applyProtection="1">
      <alignment horizontal="center" vertical="center" wrapText="1" shrinkToFit="1"/>
      <protection locked="0"/>
    </xf>
    <xf numFmtId="14" fontId="32" fillId="0" borderId="1" xfId="1" applyNumberFormat="1" applyFont="1" applyFill="1" applyBorder="1" applyAlignment="1" applyProtection="1">
      <alignment horizontal="center" vertical="center" wrapText="1" shrinkToFit="1"/>
      <protection locked="0"/>
    </xf>
    <xf numFmtId="3" fontId="17" fillId="0" borderId="1" xfId="9" applyNumberFormat="1" applyFont="1" applyFill="1" applyBorder="1" applyAlignment="1" applyProtection="1">
      <alignment horizontal="center" vertical="center"/>
    </xf>
    <xf numFmtId="0" fontId="30" fillId="0" borderId="0" xfId="9" applyFont="1" applyAlignment="1" applyProtection="1">
      <alignment vertical="center"/>
    </xf>
    <xf numFmtId="0" fontId="48" fillId="0" borderId="0" xfId="9" applyFont="1" applyAlignment="1" applyProtection="1">
      <alignment horizontal="center" vertical="center"/>
    </xf>
    <xf numFmtId="0" fontId="17" fillId="0" borderId="0" xfId="9" applyFont="1" applyAlignment="1" applyProtection="1">
      <alignment vertical="center" wrapText="1"/>
    </xf>
    <xf numFmtId="0" fontId="17" fillId="0" borderId="0" xfId="9" applyFont="1" applyAlignment="1" applyProtection="1">
      <alignment horizontal="center" vertical="center" wrapText="1"/>
    </xf>
    <xf numFmtId="0" fontId="20" fillId="0" borderId="0" xfId="9" applyFont="1" applyAlignment="1" applyProtection="1">
      <alignment horizontal="center" vertical="center"/>
    </xf>
    <xf numFmtId="0" fontId="66" fillId="0" borderId="0" xfId="9" applyFont="1" applyAlignment="1" applyProtection="1">
      <alignment horizontal="center" vertical="center" wrapText="1"/>
    </xf>
    <xf numFmtId="0" fontId="55" fillId="8" borderId="1" xfId="0" applyFont="1" applyFill="1" applyBorder="1" applyAlignment="1" applyProtection="1">
      <alignment horizontal="center" vertical="center" wrapText="1" shrinkToFit="1"/>
    </xf>
    <xf numFmtId="0" fontId="16" fillId="0" borderId="0" xfId="3" applyFont="1" applyFill="1" applyAlignment="1">
      <alignment vertical="center"/>
    </xf>
    <xf numFmtId="0" fontId="28" fillId="0" borderId="0" xfId="3" applyFont="1" applyFill="1" applyBorder="1" applyAlignment="1">
      <alignment vertical="center" wrapText="1"/>
    </xf>
    <xf numFmtId="0" fontId="48" fillId="0" borderId="0" xfId="9" applyFont="1" applyAlignment="1" applyProtection="1">
      <alignment vertical="center"/>
    </xf>
    <xf numFmtId="0" fontId="23" fillId="0" borderId="0" xfId="1" applyFont="1" applyFill="1" applyBorder="1" applyAlignment="1">
      <alignment vertical="center"/>
    </xf>
    <xf numFmtId="3" fontId="30" fillId="0" borderId="0" xfId="1" applyNumberFormat="1" applyFont="1" applyFill="1" applyBorder="1" applyAlignment="1">
      <alignment horizontal="center" vertical="center"/>
    </xf>
    <xf numFmtId="3" fontId="17" fillId="0" borderId="0" xfId="9" applyNumberFormat="1" applyFont="1" applyFill="1" applyBorder="1" applyAlignment="1" applyProtection="1">
      <alignment horizontal="center" vertical="center" wrapText="1" shrinkToFit="1"/>
    </xf>
    <xf numFmtId="0" fontId="20" fillId="0" borderId="0" xfId="0" applyFont="1" applyBorder="1" applyAlignment="1">
      <alignment horizontal="center" vertical="center"/>
    </xf>
    <xf numFmtId="3" fontId="27" fillId="5" borderId="10" xfId="1" applyNumberFormat="1" applyFont="1" applyFill="1" applyBorder="1" applyAlignment="1">
      <alignment horizontal="center" vertical="center" wrapText="1" shrinkToFit="1"/>
    </xf>
    <xf numFmtId="3" fontId="24" fillId="0" borderId="43" xfId="1" applyNumberFormat="1" applyFont="1" applyFill="1" applyBorder="1" applyAlignment="1">
      <alignment horizontal="center" vertical="center"/>
    </xf>
    <xf numFmtId="9" fontId="24" fillId="3" borderId="43" xfId="1" applyNumberFormat="1" applyFont="1" applyFill="1" applyBorder="1" applyAlignment="1">
      <alignment horizontal="center" vertical="center"/>
    </xf>
    <xf numFmtId="0" fontId="20" fillId="0" borderId="0" xfId="9" applyFont="1" applyAlignment="1" applyProtection="1">
      <alignment vertical="center" wrapText="1"/>
    </xf>
    <xf numFmtId="0" fontId="63" fillId="0" borderId="0" xfId="0" applyFont="1" applyAlignment="1">
      <alignment vertical="center"/>
    </xf>
    <xf numFmtId="0" fontId="0" fillId="0" borderId="0" xfId="0" applyFill="1"/>
    <xf numFmtId="0" fontId="30" fillId="0" borderId="0" xfId="0" applyFont="1" applyAlignment="1">
      <alignment vertical="center"/>
    </xf>
    <xf numFmtId="0" fontId="16" fillId="0" borderId="0" xfId="3" applyFont="1" applyFill="1"/>
    <xf numFmtId="0" fontId="30" fillId="0" borderId="0" xfId="9" applyFont="1" applyFill="1" applyAlignment="1" applyProtection="1">
      <alignment vertical="center"/>
    </xf>
    <xf numFmtId="0" fontId="20" fillId="0" borderId="0" xfId="3" applyFont="1" applyAlignment="1">
      <alignment vertical="center"/>
    </xf>
    <xf numFmtId="0" fontId="20" fillId="0" borderId="0" xfId="0" applyFont="1" applyAlignment="1">
      <alignment vertical="center"/>
    </xf>
    <xf numFmtId="0" fontId="20" fillId="0" borderId="0" xfId="3" applyFont="1" applyAlignment="1">
      <alignment vertical="center" wrapText="1"/>
    </xf>
    <xf numFmtId="0" fontId="48" fillId="0" borderId="0" xfId="9" applyFont="1" applyBorder="1" applyAlignment="1" applyProtection="1">
      <alignment vertical="center"/>
    </xf>
    <xf numFmtId="0" fontId="48" fillId="0" borderId="0" xfId="9" applyFont="1" applyBorder="1" applyAlignment="1" applyProtection="1">
      <alignment horizontal="center" vertical="center"/>
    </xf>
    <xf numFmtId="0" fontId="54" fillId="0" borderId="0" xfId="9" applyFont="1" applyFill="1" applyBorder="1" applyAlignment="1" applyProtection="1">
      <alignment vertical="center"/>
    </xf>
    <xf numFmtId="0" fontId="17" fillId="0" borderId="0" xfId="9" applyFont="1" applyFill="1" applyBorder="1" applyAlignment="1" applyProtection="1">
      <alignment vertical="center"/>
    </xf>
    <xf numFmtId="0" fontId="17" fillId="0" borderId="0" xfId="9" applyFont="1" applyBorder="1" applyAlignment="1" applyProtection="1">
      <alignment vertical="center"/>
    </xf>
    <xf numFmtId="0" fontId="54" fillId="0" borderId="0" xfId="9" applyFont="1" applyFill="1" applyBorder="1" applyAlignment="1" applyProtection="1">
      <alignment vertical="center" wrapText="1" shrinkToFit="1"/>
    </xf>
    <xf numFmtId="0" fontId="54" fillId="0" borderId="0" xfId="9" applyFont="1" applyFill="1" applyBorder="1" applyAlignment="1" applyProtection="1"/>
    <xf numFmtId="0" fontId="54" fillId="0" borderId="0" xfId="3" applyFont="1" applyFill="1" applyBorder="1" applyAlignment="1">
      <alignment vertical="center" wrapText="1"/>
    </xf>
    <xf numFmtId="0" fontId="64" fillId="0" borderId="0" xfId="1" applyFont="1" applyFill="1" applyBorder="1" applyAlignment="1">
      <alignment vertical="center"/>
    </xf>
    <xf numFmtId="0" fontId="16" fillId="0" borderId="0" xfId="0" applyFont="1" applyFill="1"/>
    <xf numFmtId="0" fontId="17" fillId="0" borderId="0" xfId="3" applyFont="1" applyFill="1"/>
    <xf numFmtId="0" fontId="17" fillId="0" borderId="0" xfId="3" applyFont="1" applyFill="1" applyBorder="1"/>
    <xf numFmtId="0" fontId="20" fillId="0" borderId="0" xfId="0" applyFont="1"/>
    <xf numFmtId="0" fontId="20" fillId="0" borderId="0" xfId="3" applyFont="1" applyFill="1" applyBorder="1"/>
    <xf numFmtId="0" fontId="20" fillId="0" borderId="0" xfId="3" applyFont="1"/>
    <xf numFmtId="0" fontId="16" fillId="0" borderId="0" xfId="0" applyFont="1" applyBorder="1"/>
    <xf numFmtId="0" fontId="20" fillId="0" borderId="0" xfId="9" applyFont="1" applyBorder="1" applyAlignment="1" applyProtection="1">
      <alignment vertical="center"/>
    </xf>
    <xf numFmtId="0" fontId="21" fillId="0" borderId="0" xfId="0" applyFont="1" applyBorder="1"/>
    <xf numFmtId="0" fontId="16" fillId="0" borderId="1" xfId="0" applyFont="1" applyBorder="1" applyAlignment="1">
      <alignment vertical="center"/>
    </xf>
    <xf numFmtId="0" fontId="69" fillId="0" borderId="0" xfId="0" applyFont="1" applyAlignment="1">
      <alignment vertical="center"/>
    </xf>
    <xf numFmtId="0" fontId="69" fillId="0" borderId="0" xfId="0" applyFont="1"/>
    <xf numFmtId="0" fontId="69" fillId="0" borderId="0" xfId="3" applyFont="1" applyAlignment="1">
      <alignment vertical="center"/>
    </xf>
    <xf numFmtId="0" fontId="70" fillId="0" borderId="0" xfId="1" applyFont="1" applyFill="1" applyBorder="1" applyAlignment="1">
      <alignment horizontal="center" vertical="center"/>
    </xf>
    <xf numFmtId="0" fontId="71" fillId="0" borderId="0" xfId="1" applyFont="1" applyFill="1" applyBorder="1" applyAlignment="1">
      <alignment horizontal="center" vertical="center" wrapText="1" shrinkToFit="1"/>
    </xf>
    <xf numFmtId="0" fontId="20" fillId="0" borderId="0" xfId="9" applyFont="1" applyBorder="1" applyAlignment="1" applyProtection="1">
      <alignment horizontal="center" vertical="center"/>
    </xf>
    <xf numFmtId="0" fontId="49" fillId="0" borderId="0" xfId="0" applyFont="1" applyBorder="1" applyAlignment="1">
      <alignment vertical="center"/>
    </xf>
    <xf numFmtId="0" fontId="51" fillId="0" borderId="0" xfId="0" applyFont="1" applyBorder="1" applyAlignment="1">
      <alignment vertical="center"/>
    </xf>
    <xf numFmtId="0" fontId="21" fillId="0" borderId="0" xfId="0" applyFont="1" applyAlignment="1">
      <alignment vertical="center"/>
    </xf>
    <xf numFmtId="0" fontId="47" fillId="0" borderId="0" xfId="1" applyFont="1" applyBorder="1" applyAlignment="1">
      <alignment vertical="center"/>
    </xf>
    <xf numFmtId="0" fontId="47" fillId="0" borderId="0" xfId="1" applyFont="1" applyAlignment="1">
      <alignment vertical="center"/>
    </xf>
    <xf numFmtId="0" fontId="67" fillId="2" borderId="0" xfId="1" applyFont="1" applyFill="1" applyBorder="1" applyAlignment="1">
      <alignment vertical="center" wrapText="1"/>
    </xf>
    <xf numFmtId="0" fontId="73" fillId="0" borderId="0" xfId="1" applyFont="1" applyFill="1" applyBorder="1" applyAlignment="1">
      <alignment horizontal="left" vertical="center" textRotation="90" wrapText="1"/>
    </xf>
    <xf numFmtId="0" fontId="47" fillId="0" borderId="0" xfId="1" applyFont="1" applyAlignment="1">
      <alignment horizontal="left" vertical="center"/>
    </xf>
    <xf numFmtId="0" fontId="73" fillId="0" borderId="9" xfId="1" applyFont="1" applyFill="1" applyBorder="1" applyAlignment="1">
      <alignment vertical="center" textRotation="90" wrapText="1"/>
    </xf>
    <xf numFmtId="0" fontId="47" fillId="0" borderId="9" xfId="1" applyFont="1" applyFill="1" applyBorder="1" applyAlignment="1">
      <alignment vertical="center"/>
    </xf>
    <xf numFmtId="0" fontId="47" fillId="0" borderId="0" xfId="1" applyFont="1" applyBorder="1" applyAlignment="1">
      <alignment horizontal="left" vertical="center"/>
    </xf>
    <xf numFmtId="0" fontId="75" fillId="0" borderId="0" xfId="1" applyFont="1" applyBorder="1" applyAlignment="1">
      <alignment horizontal="justify" vertical="center" wrapText="1"/>
    </xf>
    <xf numFmtId="0" fontId="76" fillId="0" borderId="0" xfId="1" applyFont="1" applyBorder="1" applyAlignment="1">
      <alignment horizontal="justify" vertical="center" wrapText="1"/>
    </xf>
    <xf numFmtId="0" fontId="47" fillId="0" borderId="0" xfId="1" applyFont="1" applyBorder="1" applyAlignment="1">
      <alignment horizontal="justify" vertical="center" wrapText="1"/>
    </xf>
    <xf numFmtId="0" fontId="47" fillId="0" borderId="0" xfId="1" applyFont="1" applyFill="1" applyBorder="1" applyAlignment="1">
      <alignment vertical="center"/>
    </xf>
    <xf numFmtId="0" fontId="47" fillId="0" borderId="0" xfId="1" applyFont="1" applyBorder="1" applyAlignment="1">
      <alignment vertical="center" wrapText="1"/>
    </xf>
    <xf numFmtId="0" fontId="74" fillId="0" borderId="0" xfId="8" applyFont="1" applyAlignment="1" applyProtection="1">
      <alignment vertical="center"/>
    </xf>
    <xf numFmtId="0" fontId="79" fillId="0" borderId="0" xfId="0" applyFont="1" applyAlignment="1">
      <alignment vertical="center"/>
    </xf>
    <xf numFmtId="0" fontId="80" fillId="0" borderId="0" xfId="0" applyFont="1" applyAlignment="1">
      <alignment vertical="center"/>
    </xf>
    <xf numFmtId="0" fontId="36" fillId="5" borderId="43" xfId="1" applyFont="1" applyFill="1" applyBorder="1" applyAlignment="1">
      <alignment horizontal="center" vertical="center" wrapText="1" shrinkToFit="1"/>
    </xf>
    <xf numFmtId="0" fontId="16" fillId="0" borderId="0" xfId="0" applyFont="1" applyFill="1" applyBorder="1" applyAlignment="1">
      <alignment vertical="center" wrapText="1"/>
    </xf>
    <xf numFmtId="0" fontId="20" fillId="0" borderId="0" xfId="0" applyFont="1" applyFill="1" applyBorder="1" applyAlignment="1">
      <alignment vertical="center"/>
    </xf>
    <xf numFmtId="0" fontId="21" fillId="0" borderId="0" xfId="3" applyFont="1" applyAlignment="1">
      <alignment vertical="center"/>
    </xf>
    <xf numFmtId="0" fontId="53" fillId="0" borderId="0" xfId="0" applyFont="1"/>
    <xf numFmtId="0" fontId="16" fillId="6" borderId="1" xfId="10" applyFont="1" applyFill="1" applyBorder="1" applyAlignment="1" applyProtection="1">
      <alignment horizontal="left" vertical="center" wrapText="1" shrinkToFit="1"/>
    </xf>
    <xf numFmtId="0" fontId="21" fillId="0" borderId="0" xfId="3" applyFont="1" applyFill="1" applyAlignment="1">
      <alignment vertical="center"/>
    </xf>
    <xf numFmtId="0" fontId="16" fillId="0" borderId="0" xfId="9" applyFont="1" applyBorder="1" applyAlignment="1">
      <alignment horizontal="center" vertical="center"/>
    </xf>
    <xf numFmtId="0" fontId="20" fillId="0" borderId="0" xfId="9" applyFont="1" applyFill="1" applyBorder="1" applyAlignment="1">
      <alignment horizontal="center"/>
    </xf>
    <xf numFmtId="0" fontId="48" fillId="0" borderId="0" xfId="9" applyFont="1" applyAlignment="1" applyProtection="1">
      <alignment horizontal="center" vertical="center"/>
    </xf>
    <xf numFmtId="0" fontId="17" fillId="0" borderId="0" xfId="9" applyFont="1" applyAlignment="1" applyProtection="1">
      <alignment horizontal="center" vertical="center" wrapText="1"/>
    </xf>
    <xf numFmtId="0" fontId="19" fillId="5" borderId="1" xfId="1" applyFont="1" applyFill="1" applyBorder="1" applyAlignment="1">
      <alignment horizontal="center" vertical="center" wrapText="1"/>
    </xf>
    <xf numFmtId="0" fontId="66" fillId="0" borderId="0" xfId="9" applyFont="1" applyAlignment="1" applyProtection="1">
      <alignment horizontal="center" vertical="center" wrapText="1"/>
    </xf>
    <xf numFmtId="164" fontId="19" fillId="5" borderId="1" xfId="10" applyNumberFormat="1" applyFont="1" applyFill="1" applyBorder="1" applyAlignment="1" applyProtection="1">
      <alignment horizontal="center" vertical="center" wrapText="1" shrinkToFit="1"/>
    </xf>
    <xf numFmtId="0" fontId="19" fillId="5" borderId="1" xfId="1" applyFont="1" applyFill="1" applyBorder="1" applyAlignment="1">
      <alignment horizontal="center" vertical="center"/>
    </xf>
    <xf numFmtId="0" fontId="23" fillId="0" borderId="0" xfId="1" applyFont="1" applyFill="1" applyBorder="1" applyAlignment="1">
      <alignment horizontal="center" vertical="center"/>
    </xf>
    <xf numFmtId="0" fontId="17" fillId="6" borderId="1" xfId="9" applyFont="1" applyFill="1" applyBorder="1" applyAlignment="1" applyProtection="1">
      <alignment horizontal="center" vertical="center" wrapText="1" shrinkToFit="1"/>
    </xf>
    <xf numFmtId="164" fontId="19" fillId="5" borderId="1" xfId="10" applyNumberFormat="1" applyFont="1" applyFill="1" applyBorder="1" applyAlignment="1" applyProtection="1">
      <alignment horizontal="center" vertical="center" wrapText="1" shrinkToFit="1"/>
      <protection locked="0"/>
    </xf>
    <xf numFmtId="0" fontId="86" fillId="0" borderId="0" xfId="9" applyFont="1" applyAlignment="1" applyProtection="1">
      <alignment horizontal="center" vertical="center" wrapText="1"/>
    </xf>
    <xf numFmtId="0" fontId="20" fillId="0" borderId="0" xfId="9" applyFont="1" applyBorder="1" applyAlignment="1">
      <alignment horizontal="center" vertical="center"/>
    </xf>
    <xf numFmtId="0" fontId="20" fillId="0" borderId="0" xfId="9" applyFont="1" applyBorder="1" applyAlignment="1">
      <alignment vertical="center"/>
    </xf>
    <xf numFmtId="164" fontId="19" fillId="5" borderId="1" xfId="10" applyNumberFormat="1" applyFont="1" applyFill="1" applyBorder="1" applyAlignment="1" applyProtection="1">
      <alignment horizontal="center" vertical="center" wrapText="1" shrinkToFit="1"/>
    </xf>
    <xf numFmtId="0" fontId="17" fillId="6" borderId="1" xfId="9" applyFont="1" applyFill="1" applyBorder="1" applyAlignment="1" applyProtection="1">
      <alignment horizontal="center" vertical="center" wrapText="1" shrinkToFit="1"/>
    </xf>
    <xf numFmtId="0" fontId="44" fillId="3" borderId="0" xfId="1" applyFont="1" applyFill="1" applyBorder="1" applyAlignment="1">
      <alignment horizontal="left" vertical="center" wrapText="1" shrinkToFit="1"/>
    </xf>
    <xf numFmtId="44" fontId="59" fillId="3" borderId="0" xfId="15" applyFont="1" applyFill="1" applyBorder="1" applyAlignment="1" applyProtection="1">
      <alignment horizontal="center" vertical="center" wrapText="1" shrinkToFit="1"/>
    </xf>
    <xf numFmtId="0" fontId="48" fillId="0" borderId="0" xfId="9" applyFont="1" applyAlignment="1" applyProtection="1">
      <alignment horizontal="center" vertical="center"/>
    </xf>
    <xf numFmtId="0" fontId="48" fillId="8" borderId="1" xfId="1" applyFont="1" applyFill="1" applyBorder="1" applyAlignment="1">
      <alignment horizontal="center" vertical="center" wrapText="1"/>
    </xf>
    <xf numFmtId="0" fontId="17" fillId="6" borderId="1" xfId="9" applyFont="1" applyFill="1" applyBorder="1" applyAlignment="1" applyProtection="1">
      <alignment horizontal="center" vertical="center" wrapText="1" shrinkToFit="1"/>
    </xf>
    <xf numFmtId="0" fontId="32" fillId="0" borderId="1" xfId="1" applyFont="1" applyFill="1" applyBorder="1" applyAlignment="1">
      <alignment horizontal="center" vertical="center" wrapText="1"/>
    </xf>
    <xf numFmtId="0" fontId="42" fillId="0" borderId="0" xfId="10" applyFont="1" applyFill="1" applyBorder="1" applyAlignment="1">
      <alignment horizontal="center" vertical="center" wrapText="1"/>
    </xf>
    <xf numFmtId="0" fontId="48" fillId="0" borderId="0" xfId="1" applyFont="1" applyFill="1" applyBorder="1" applyAlignment="1">
      <alignment vertical="center" wrapText="1"/>
    </xf>
    <xf numFmtId="0" fontId="17" fillId="0" borderId="0" xfId="9" applyFont="1" applyFill="1" applyBorder="1" applyAlignment="1" applyProtection="1">
      <alignment horizontal="center" vertical="center" wrapText="1" shrinkToFit="1"/>
    </xf>
    <xf numFmtId="0" fontId="16" fillId="0" borderId="0" xfId="0" applyFont="1" applyFill="1" applyBorder="1" applyAlignment="1">
      <alignment horizontal="center"/>
    </xf>
    <xf numFmtId="0" fontId="44" fillId="5" borderId="43" xfId="1" applyFont="1" applyFill="1" applyBorder="1" applyAlignment="1">
      <alignment horizontal="left" vertical="center" wrapText="1" shrinkToFit="1"/>
    </xf>
    <xf numFmtId="0" fontId="44" fillId="5" borderId="43" xfId="1" applyFont="1" applyFill="1" applyBorder="1" applyAlignment="1">
      <alignment horizontal="center" vertical="center" wrapText="1" shrinkToFit="1"/>
    </xf>
    <xf numFmtId="0" fontId="44" fillId="0" borderId="0" xfId="1" applyFont="1" applyFill="1" applyBorder="1" applyAlignment="1">
      <alignment horizontal="left" vertical="center" wrapText="1" shrinkToFit="1"/>
    </xf>
    <xf numFmtId="44" fontId="59" fillId="0" borderId="0" xfId="15" applyFont="1" applyFill="1" applyBorder="1" applyAlignment="1" applyProtection="1">
      <alignment horizontal="center" vertical="center" wrapText="1" shrinkToFit="1"/>
    </xf>
    <xf numFmtId="0" fontId="19" fillId="5" borderId="1" xfId="1" applyFont="1" applyFill="1" applyBorder="1" applyAlignment="1">
      <alignment horizontal="center" vertical="center" wrapText="1" shrinkToFit="1"/>
    </xf>
    <xf numFmtId="165" fontId="24" fillId="0" borderId="1" xfId="10" applyNumberFormat="1" applyFont="1" applyFill="1" applyBorder="1" applyAlignment="1" applyProtection="1">
      <alignment horizontal="center" vertical="center" wrapText="1"/>
      <protection locked="0"/>
    </xf>
    <xf numFmtId="0" fontId="19" fillId="5" borderId="41" xfId="1" applyFont="1" applyFill="1" applyBorder="1" applyAlignment="1">
      <alignment horizontal="center" vertical="center" wrapText="1" shrinkToFit="1"/>
    </xf>
    <xf numFmtId="0" fontId="16" fillId="0" borderId="0" xfId="9" applyFont="1" applyFill="1" applyAlignment="1">
      <alignment vertical="center"/>
    </xf>
    <xf numFmtId="0" fontId="26" fillId="6" borderId="1" xfId="9" applyFont="1" applyFill="1" applyBorder="1" applyAlignment="1" applyProtection="1">
      <alignment horizontal="center" vertical="center" wrapText="1" shrinkToFit="1"/>
    </xf>
    <xf numFmtId="0" fontId="7" fillId="0" borderId="19" xfId="1" applyFont="1" applyBorder="1"/>
    <xf numFmtId="0" fontId="12" fillId="0" borderId="19" xfId="1" applyFont="1" applyBorder="1"/>
    <xf numFmtId="0" fontId="12" fillId="0" borderId="3" xfId="1" applyFont="1" applyBorder="1"/>
    <xf numFmtId="0" fontId="6" fillId="0" borderId="4" xfId="1" applyFont="1" applyBorder="1"/>
    <xf numFmtId="0" fontId="4" fillId="0" borderId="4" xfId="1" applyFont="1" applyBorder="1"/>
    <xf numFmtId="0" fontId="4" fillId="0" borderId="5" xfId="1" applyFont="1" applyBorder="1"/>
    <xf numFmtId="0" fontId="6" fillId="0" borderId="51" xfId="1" applyFont="1" applyBorder="1"/>
    <xf numFmtId="0" fontId="4" fillId="0" borderId="53" xfId="1" applyFont="1" applyBorder="1"/>
    <xf numFmtId="0" fontId="6" fillId="0" borderId="54" xfId="1" applyFont="1" applyBorder="1"/>
    <xf numFmtId="0" fontId="6" fillId="0" borderId="6" xfId="1" applyFont="1" applyBorder="1"/>
    <xf numFmtId="0" fontId="4" fillId="0" borderId="6" xfId="1" applyFont="1" applyBorder="1"/>
    <xf numFmtId="0" fontId="4" fillId="0" borderId="52" xfId="1" applyFont="1" applyBorder="1"/>
    <xf numFmtId="0" fontId="17" fillId="0" borderId="1" xfId="3" applyFont="1" applyBorder="1" applyAlignment="1">
      <alignment horizontal="center" vertical="center"/>
    </xf>
    <xf numFmtId="9" fontId="29" fillId="3" borderId="1" xfId="5" applyFont="1" applyFill="1" applyBorder="1" applyAlignment="1" applyProtection="1">
      <alignment horizontal="center" vertical="center" wrapText="1"/>
    </xf>
    <xf numFmtId="0" fontId="88" fillId="0" borderId="1" xfId="0" applyFont="1" applyBorder="1" applyAlignment="1">
      <alignment horizontal="center" vertical="center" wrapText="1"/>
    </xf>
    <xf numFmtId="0" fontId="32" fillId="0" borderId="1" xfId="1" applyFont="1" applyFill="1" applyBorder="1" applyAlignment="1">
      <alignment horizontal="center" vertical="center" wrapText="1" shrinkToFit="1"/>
    </xf>
    <xf numFmtId="0" fontId="36" fillId="5" borderId="1" xfId="1" applyFont="1" applyFill="1" applyBorder="1" applyAlignment="1">
      <alignment horizontal="center" vertical="center" wrapText="1" shrinkToFit="1"/>
    </xf>
    <xf numFmtId="10" fontId="29" fillId="3" borderId="1" xfId="5" applyNumberFormat="1" applyFont="1" applyFill="1" applyBorder="1" applyAlignment="1" applyProtection="1">
      <alignment horizontal="center" vertical="center" wrapText="1"/>
    </xf>
    <xf numFmtId="9" fontId="29" fillId="3" borderId="1" xfId="5" applyNumberFormat="1" applyFont="1" applyFill="1" applyBorder="1" applyAlignment="1" applyProtection="1">
      <alignment horizontal="center" vertical="center" wrapText="1"/>
    </xf>
    <xf numFmtId="1" fontId="4" fillId="3" borderId="1" xfId="1" applyNumberFormat="1" applyFont="1" applyFill="1" applyBorder="1" applyAlignment="1" applyProtection="1">
      <alignment horizontal="center" vertical="center" wrapText="1"/>
    </xf>
    <xf numFmtId="1" fontId="4" fillId="0" borderId="1" xfId="1" applyNumberFormat="1" applyFont="1" applyBorder="1" applyAlignment="1" applyProtection="1">
      <alignment horizontal="center" vertical="center"/>
    </xf>
    <xf numFmtId="0" fontId="48" fillId="0" borderId="0" xfId="9" applyFont="1" applyFill="1" applyBorder="1" applyAlignment="1" applyProtection="1">
      <alignment horizontal="center" vertical="center"/>
    </xf>
    <xf numFmtId="0" fontId="19" fillId="0" borderId="0" xfId="0" applyFont="1" applyFill="1" applyBorder="1" applyAlignment="1">
      <alignment horizontal="center" vertical="center" wrapText="1"/>
    </xf>
    <xf numFmtId="0" fontId="88" fillId="0" borderId="0" xfId="0" applyFont="1" applyFill="1" applyBorder="1" applyAlignment="1">
      <alignment horizontal="center" vertical="center" wrapText="1"/>
    </xf>
    <xf numFmtId="0" fontId="20" fillId="0" borderId="0" xfId="0" applyFont="1" applyFill="1" applyBorder="1" applyAlignment="1">
      <alignment horizontal="center" vertical="center"/>
    </xf>
    <xf numFmtId="0" fontId="19" fillId="5" borderId="1" xfId="0" applyFont="1" applyFill="1" applyBorder="1" applyAlignment="1">
      <alignment horizontal="center" vertical="center" wrapText="1"/>
    </xf>
    <xf numFmtId="9" fontId="48" fillId="3" borderId="1" xfId="5" applyFont="1" applyFill="1" applyBorder="1" applyAlignment="1" applyProtection="1">
      <alignment horizontal="center" vertical="center" wrapText="1"/>
    </xf>
    <xf numFmtId="44" fontId="17" fillId="0" borderId="0" xfId="15" applyFont="1" applyFill="1" applyBorder="1" applyAlignment="1" applyProtection="1">
      <alignment horizontal="left" vertical="center" wrapText="1" shrinkToFit="1"/>
    </xf>
    <xf numFmtId="44" fontId="17" fillId="0" borderId="0" xfId="15" applyFont="1" applyFill="1" applyBorder="1" applyAlignment="1" applyProtection="1">
      <alignment horizontal="center" vertical="center" wrapText="1" shrinkToFit="1"/>
    </xf>
    <xf numFmtId="165" fontId="24" fillId="0" borderId="1" xfId="10" applyNumberFormat="1" applyFont="1" applyFill="1" applyBorder="1" applyAlignment="1" applyProtection="1">
      <alignment horizontal="center" vertical="center" wrapText="1"/>
      <protection locked="0"/>
    </xf>
    <xf numFmtId="9" fontId="59" fillId="6" borderId="1" xfId="5" applyFont="1" applyFill="1" applyBorder="1" applyAlignment="1" applyProtection="1">
      <alignment horizontal="center" vertical="center" wrapText="1" shrinkToFit="1"/>
    </xf>
    <xf numFmtId="0" fontId="40" fillId="5" borderId="36" xfId="1" applyFont="1" applyFill="1" applyBorder="1" applyAlignment="1">
      <alignment horizontal="center" vertical="center"/>
    </xf>
    <xf numFmtId="0" fontId="28" fillId="5" borderId="0" xfId="3" applyFont="1" applyFill="1" applyBorder="1" applyAlignment="1">
      <alignment horizontal="center" vertical="center" wrapText="1"/>
    </xf>
    <xf numFmtId="0" fontId="48" fillId="0" borderId="0" xfId="9" applyFont="1" applyAlignment="1" applyProtection="1">
      <alignment horizontal="center" vertical="center"/>
    </xf>
    <xf numFmtId="0" fontId="17" fillId="0" borderId="0" xfId="9" applyFont="1" applyAlignment="1" applyProtection="1">
      <alignment horizontal="center" vertical="center" wrapText="1"/>
    </xf>
    <xf numFmtId="0" fontId="66" fillId="0" borderId="0" xfId="9" applyFont="1" applyAlignment="1" applyProtection="1">
      <alignment horizontal="center" vertical="center" wrapText="1"/>
    </xf>
    <xf numFmtId="0" fontId="54" fillId="5" borderId="1" xfId="9" applyFont="1" applyFill="1" applyBorder="1" applyAlignment="1" applyProtection="1">
      <alignment horizontal="center" vertical="center" wrapText="1" shrinkToFit="1"/>
    </xf>
    <xf numFmtId="0" fontId="86" fillId="0" borderId="0" xfId="9" applyFont="1" applyAlignment="1" applyProtection="1">
      <alignment horizontal="center" vertical="center" wrapText="1"/>
    </xf>
    <xf numFmtId="164" fontId="54" fillId="0" borderId="0" xfId="10" applyNumberFormat="1" applyFont="1" applyFill="1" applyBorder="1" applyAlignment="1" applyProtection="1">
      <alignment vertical="center" wrapText="1" shrinkToFit="1"/>
    </xf>
    <xf numFmtId="0" fontId="35" fillId="0" borderId="0" xfId="3" applyFont="1" applyFill="1" applyBorder="1" applyAlignment="1">
      <alignment vertical="center" wrapText="1"/>
    </xf>
    <xf numFmtId="0" fontId="16" fillId="0" borderId="0" xfId="3" applyFont="1" applyBorder="1" applyAlignment="1">
      <alignment vertical="center"/>
    </xf>
    <xf numFmtId="0" fontId="80" fillId="0" borderId="0" xfId="0" applyFont="1" applyFill="1" applyBorder="1" applyAlignment="1">
      <alignment vertical="center"/>
    </xf>
    <xf numFmtId="0" fontId="80" fillId="0" borderId="0" xfId="0" applyFont="1" applyBorder="1" applyAlignment="1">
      <alignment vertical="center"/>
    </xf>
    <xf numFmtId="0" fontId="68" fillId="0" borderId="0" xfId="0" applyFont="1" applyFill="1" applyBorder="1" applyAlignment="1">
      <alignment vertical="center"/>
    </xf>
    <xf numFmtId="0" fontId="30" fillId="0" borderId="0" xfId="3" applyFont="1" applyBorder="1" applyAlignment="1">
      <alignment vertical="center" wrapText="1" shrinkToFit="1"/>
    </xf>
    <xf numFmtId="0" fontId="54" fillId="0" borderId="1" xfId="9" applyFont="1" applyBorder="1" applyAlignment="1" applyProtection="1">
      <alignment horizontal="center" vertical="center" wrapText="1"/>
    </xf>
    <xf numFmtId="0" fontId="30" fillId="3" borderId="0" xfId="3" applyFont="1" applyFill="1" applyBorder="1" applyAlignment="1">
      <alignment vertical="center" wrapText="1" shrinkToFit="1"/>
    </xf>
    <xf numFmtId="0" fontId="54" fillId="0" borderId="0" xfId="9" applyFont="1" applyBorder="1" applyAlignment="1" applyProtection="1">
      <alignment vertical="center" wrapText="1"/>
    </xf>
    <xf numFmtId="0" fontId="16" fillId="0" borderId="0" xfId="0" applyFont="1" applyBorder="1" applyAlignment="1">
      <alignment vertical="center" wrapText="1"/>
    </xf>
    <xf numFmtId="0" fontId="40" fillId="5" borderId="1" xfId="1" applyFont="1" applyFill="1" applyBorder="1" applyAlignment="1">
      <alignment horizontal="center" vertical="center"/>
    </xf>
    <xf numFmtId="0" fontId="19" fillId="5" borderId="51" xfId="3" applyFont="1" applyFill="1" applyBorder="1" applyAlignment="1">
      <alignment vertical="center" wrapText="1"/>
    </xf>
    <xf numFmtId="0" fontId="16" fillId="0" borderId="1" xfId="0" applyFont="1" applyBorder="1" applyAlignment="1">
      <alignment vertical="center" wrapText="1"/>
    </xf>
    <xf numFmtId="0" fontId="54" fillId="0" borderId="0" xfId="9" applyFont="1" applyFill="1" applyBorder="1" applyAlignment="1" applyProtection="1">
      <alignment vertical="center" wrapText="1"/>
    </xf>
    <xf numFmtId="0" fontId="41" fillId="0" borderId="0" xfId="0" applyFont="1" applyBorder="1" applyAlignment="1">
      <alignment vertical="center"/>
    </xf>
    <xf numFmtId="0" fontId="21" fillId="0" borderId="0" xfId="0" applyFont="1" applyBorder="1" applyAlignment="1">
      <alignment vertical="center"/>
    </xf>
    <xf numFmtId="9" fontId="17" fillId="6" borderId="1" xfId="5" applyFont="1" applyFill="1" applyBorder="1" applyAlignment="1" applyProtection="1">
      <alignment horizontal="left" vertical="center" wrapText="1" shrinkToFit="1"/>
    </xf>
    <xf numFmtId="0" fontId="81" fillId="5" borderId="23" xfId="0" applyFont="1" applyFill="1" applyBorder="1" applyAlignment="1">
      <alignment horizontal="center" vertical="center" wrapText="1"/>
    </xf>
    <xf numFmtId="0" fontId="89" fillId="0" borderId="0" xfId="9" applyFont="1" applyAlignment="1" applyProtection="1">
      <alignment vertical="center"/>
    </xf>
    <xf numFmtId="0" fontId="90" fillId="0" borderId="0" xfId="0" applyFont="1"/>
    <xf numFmtId="0" fontId="90" fillId="0" borderId="0" xfId="9" applyFont="1" applyAlignment="1">
      <alignment vertical="center"/>
    </xf>
    <xf numFmtId="0" fontId="91" fillId="0" borderId="0" xfId="0" applyFont="1" applyAlignment="1">
      <alignment horizontal="center" vertical="center"/>
    </xf>
    <xf numFmtId="0" fontId="91" fillId="0" borderId="0" xfId="0" applyFont="1" applyAlignment="1">
      <alignment horizontal="center" vertical="center" wrapText="1" shrinkToFit="1"/>
    </xf>
    <xf numFmtId="0" fontId="85" fillId="0" borderId="64" xfId="0" applyFont="1" applyFill="1" applyBorder="1" applyAlignment="1">
      <alignment horizontal="left" vertical="center" wrapText="1" shrinkToFit="1"/>
    </xf>
    <xf numFmtId="0" fontId="84" fillId="0" borderId="59" xfId="0" applyFont="1" applyFill="1" applyBorder="1" applyAlignment="1">
      <alignment horizontal="center" vertical="center"/>
    </xf>
    <xf numFmtId="0" fontId="84" fillId="0" borderId="60" xfId="0" applyFont="1" applyFill="1" applyBorder="1" applyAlignment="1">
      <alignment horizontal="center" vertical="center"/>
    </xf>
    <xf numFmtId="0" fontId="84" fillId="0" borderId="59" xfId="0" applyFont="1" applyFill="1" applyBorder="1" applyAlignment="1">
      <alignment horizontal="center" vertical="center" wrapText="1"/>
    </xf>
    <xf numFmtId="0" fontId="84" fillId="0" borderId="55" xfId="0" applyFont="1" applyFill="1" applyBorder="1" applyAlignment="1">
      <alignment horizontal="center" vertical="center" wrapText="1"/>
    </xf>
    <xf numFmtId="0" fontId="84" fillId="0" borderId="60" xfId="0" applyFont="1" applyFill="1" applyBorder="1" applyAlignment="1">
      <alignment horizontal="center" vertical="center" wrapText="1"/>
    </xf>
    <xf numFmtId="0" fontId="83" fillId="0" borderId="75" xfId="0" applyFont="1" applyFill="1" applyBorder="1" applyAlignment="1">
      <alignment horizontal="center" vertical="center"/>
    </xf>
    <xf numFmtId="0" fontId="36" fillId="5" borderId="41" xfId="9" applyFont="1" applyFill="1" applyBorder="1" applyAlignment="1" applyProtection="1">
      <alignment horizontal="center" vertical="center"/>
    </xf>
    <xf numFmtId="0" fontId="95" fillId="0" borderId="76" xfId="0" applyFont="1" applyBorder="1" applyAlignment="1">
      <alignment horizontal="center" vertical="center" wrapText="1"/>
    </xf>
    <xf numFmtId="0" fontId="95" fillId="0" borderId="55" xfId="0" applyFont="1" applyBorder="1" applyAlignment="1">
      <alignment horizontal="center" vertical="center" wrapText="1"/>
    </xf>
    <xf numFmtId="0" fontId="95" fillId="0" borderId="80" xfId="0" applyFont="1" applyBorder="1" applyAlignment="1">
      <alignment horizontal="center" vertical="center" wrapText="1"/>
    </xf>
    <xf numFmtId="0" fontId="95" fillId="0" borderId="76" xfId="0" applyFont="1" applyFill="1" applyBorder="1" applyAlignment="1">
      <alignment horizontal="center" vertical="center"/>
    </xf>
    <xf numFmtId="0" fontId="95" fillId="0" borderId="77" xfId="0" applyFont="1" applyFill="1" applyBorder="1" applyAlignment="1">
      <alignment horizontal="center" vertical="center" wrapText="1" shrinkToFit="1"/>
    </xf>
    <xf numFmtId="0" fontId="95" fillId="0" borderId="77" xfId="0" applyFont="1" applyFill="1" applyBorder="1" applyAlignment="1">
      <alignment horizontal="center" vertical="center"/>
    </xf>
    <xf numFmtId="0" fontId="95" fillId="0" borderId="55" xfId="0" applyFont="1" applyFill="1" applyBorder="1" applyAlignment="1">
      <alignment horizontal="center" vertical="center"/>
    </xf>
    <xf numFmtId="0" fontId="95" fillId="0" borderId="78" xfId="0" applyFont="1" applyFill="1" applyBorder="1" applyAlignment="1">
      <alignment horizontal="center" vertical="center" wrapText="1" shrinkToFit="1"/>
    </xf>
    <xf numFmtId="0" fontId="95" fillId="0" borderId="78" xfId="0" applyFont="1" applyFill="1" applyBorder="1" applyAlignment="1">
      <alignment horizontal="center" vertical="center"/>
    </xf>
    <xf numFmtId="0" fontId="95" fillId="0" borderId="77" xfId="0" applyFont="1" applyFill="1" applyBorder="1" applyAlignment="1">
      <alignment horizontal="center" vertical="center" wrapText="1"/>
    </xf>
    <xf numFmtId="0" fontId="95" fillId="0" borderId="78" xfId="0" applyFont="1" applyFill="1" applyBorder="1" applyAlignment="1">
      <alignment horizontal="center" vertical="center" wrapText="1"/>
    </xf>
    <xf numFmtId="0" fontId="95" fillId="0" borderId="80" xfId="0" applyFont="1" applyFill="1" applyBorder="1" applyAlignment="1">
      <alignment horizontal="center" vertical="center" wrapText="1"/>
    </xf>
    <xf numFmtId="0" fontId="19" fillId="0" borderId="53" xfId="1" applyFont="1" applyFill="1" applyBorder="1" applyAlignment="1">
      <alignment vertical="center" wrapText="1" shrinkToFit="1"/>
    </xf>
    <xf numFmtId="0" fontId="54" fillId="0" borderId="1" xfId="9" applyFont="1" applyBorder="1" applyAlignment="1" applyProtection="1">
      <alignment horizontal="center" vertical="center" wrapText="1"/>
    </xf>
    <xf numFmtId="0" fontId="89" fillId="0" borderId="0" xfId="9" applyFont="1" applyAlignment="1" applyProtection="1">
      <alignment horizontal="center" vertical="center"/>
    </xf>
    <xf numFmtId="0" fontId="90" fillId="0" borderId="0" xfId="0" applyFont="1" applyAlignment="1">
      <alignment horizontal="center"/>
    </xf>
    <xf numFmtId="0" fontId="90" fillId="0" borderId="0" xfId="9" applyFont="1" applyAlignment="1">
      <alignment horizontal="center" vertical="center"/>
    </xf>
    <xf numFmtId="0" fontId="96" fillId="0" borderId="19" xfId="0" applyFont="1" applyBorder="1"/>
    <xf numFmtId="0" fontId="97" fillId="0" borderId="0" xfId="0" applyFont="1" applyBorder="1"/>
    <xf numFmtId="0" fontId="98" fillId="0" borderId="0" xfId="0" applyFont="1" applyFill="1" applyBorder="1"/>
    <xf numFmtId="0" fontId="99" fillId="0" borderId="0" xfId="0" applyFont="1" applyBorder="1"/>
    <xf numFmtId="0" fontId="96" fillId="0" borderId="19" xfId="1" applyFont="1" applyBorder="1"/>
    <xf numFmtId="0" fontId="95" fillId="0" borderId="78" xfId="0" applyFont="1" applyBorder="1" applyAlignment="1">
      <alignment horizontal="center" vertical="center" wrapText="1" shrinkToFit="1"/>
    </xf>
    <xf numFmtId="0" fontId="95" fillId="0" borderId="77" xfId="0" applyFont="1" applyBorder="1" applyAlignment="1">
      <alignment horizontal="center" vertical="center" wrapText="1"/>
    </xf>
    <xf numFmtId="0" fontId="95" fillId="0" borderId="78" xfId="0" applyFont="1" applyBorder="1" applyAlignment="1">
      <alignment horizontal="center" vertical="center" wrapText="1"/>
    </xf>
    <xf numFmtId="0" fontId="95" fillId="0" borderId="80" xfId="0" applyFont="1" applyBorder="1" applyAlignment="1">
      <alignment horizontal="center" vertical="center" wrapText="1" shrinkToFit="1"/>
    </xf>
    <xf numFmtId="0" fontId="83" fillId="0" borderId="55" xfId="0" applyFont="1" applyFill="1" applyBorder="1" applyAlignment="1">
      <alignment horizontal="center" vertical="center"/>
    </xf>
    <xf numFmtId="0" fontId="83" fillId="0" borderId="60" xfId="0" applyFont="1" applyFill="1" applyBorder="1" applyAlignment="1">
      <alignment horizontal="center" vertical="center"/>
    </xf>
    <xf numFmtId="0" fontId="83" fillId="0" borderId="59" xfId="0" applyFont="1" applyFill="1" applyBorder="1" applyAlignment="1">
      <alignment horizontal="center" vertical="center"/>
    </xf>
    <xf numFmtId="0" fontId="84" fillId="0" borderId="55" xfId="0" applyFont="1" applyFill="1" applyBorder="1" applyAlignment="1">
      <alignment horizontal="center" vertical="center"/>
    </xf>
    <xf numFmtId="0" fontId="24" fillId="0" borderId="79" xfId="0" applyFont="1" applyBorder="1"/>
    <xf numFmtId="0" fontId="95" fillId="0" borderId="79" xfId="0" applyFont="1" applyFill="1" applyBorder="1" applyAlignment="1">
      <alignment horizontal="center" vertical="center"/>
    </xf>
    <xf numFmtId="0" fontId="95" fillId="0" borderId="55" xfId="0" applyFont="1" applyBorder="1" applyAlignment="1">
      <alignment horizontal="center" vertical="center"/>
    </xf>
    <xf numFmtId="0" fontId="95" fillId="0" borderId="78" xfId="0" applyFont="1" applyBorder="1" applyAlignment="1">
      <alignment horizontal="center" vertical="center"/>
    </xf>
    <xf numFmtId="0" fontId="95" fillId="0" borderId="79" xfId="0" applyFont="1" applyBorder="1" applyAlignment="1">
      <alignment horizontal="center" vertical="center"/>
    </xf>
    <xf numFmtId="0" fontId="95" fillId="0" borderId="80" xfId="0" applyFont="1" applyBorder="1" applyAlignment="1">
      <alignment horizontal="center" vertical="center"/>
    </xf>
    <xf numFmtId="0" fontId="95" fillId="0" borderId="76" xfId="0" applyFont="1" applyBorder="1" applyAlignment="1">
      <alignment horizontal="center" vertical="center"/>
    </xf>
    <xf numFmtId="0" fontId="95" fillId="0" borderId="80" xfId="0" applyFont="1" applyFill="1" applyBorder="1" applyAlignment="1">
      <alignment horizontal="center" vertical="center"/>
    </xf>
    <xf numFmtId="0" fontId="84" fillId="0" borderId="62" xfId="0" applyFont="1" applyFill="1" applyBorder="1" applyAlignment="1">
      <alignment horizontal="center" vertical="center" wrapText="1"/>
    </xf>
    <xf numFmtId="0" fontId="84" fillId="0" borderId="63" xfId="0" applyFont="1" applyFill="1" applyBorder="1" applyAlignment="1">
      <alignment horizontal="center" vertical="center" wrapText="1"/>
    </xf>
    <xf numFmtId="0" fontId="84" fillId="0" borderId="64" xfId="0" applyFont="1" applyFill="1" applyBorder="1" applyAlignment="1">
      <alignment horizontal="center" vertical="center" wrapText="1"/>
    </xf>
    <xf numFmtId="0" fontId="89" fillId="0" borderId="1" xfId="9" applyFont="1" applyFill="1" applyBorder="1" applyAlignment="1" applyProtection="1">
      <alignment horizontal="center" vertical="center"/>
    </xf>
    <xf numFmtId="0" fontId="89" fillId="6" borderId="1" xfId="9" applyFont="1" applyFill="1" applyBorder="1" applyAlignment="1" applyProtection="1">
      <alignment horizontal="center" vertical="center"/>
    </xf>
    <xf numFmtId="9" fontId="17" fillId="0" borderId="1" xfId="9" applyNumberFormat="1" applyFont="1" applyBorder="1" applyAlignment="1">
      <alignment horizontal="center" vertical="center"/>
    </xf>
    <xf numFmtId="9" fontId="17" fillId="6" borderId="1" xfId="5" applyNumberFormat="1" applyFont="1" applyFill="1" applyBorder="1" applyAlignment="1" applyProtection="1">
      <alignment horizontal="center" vertical="center" wrapText="1" shrinkToFit="1"/>
    </xf>
    <xf numFmtId="166" fontId="59" fillId="6" borderId="1" xfId="15" applyNumberFormat="1" applyFont="1" applyFill="1" applyBorder="1" applyAlignment="1" applyProtection="1">
      <alignment horizontal="center" vertical="center" wrapText="1" shrinkToFit="1"/>
    </xf>
    <xf numFmtId="0" fontId="17" fillId="0" borderId="1" xfId="9" applyFont="1" applyBorder="1" applyAlignment="1" applyProtection="1">
      <alignment horizontal="center" vertical="center"/>
    </xf>
    <xf numFmtId="0" fontId="89" fillId="0" borderId="1" xfId="9" applyFont="1" applyBorder="1" applyAlignment="1" applyProtection="1">
      <alignment horizontal="center" vertical="center"/>
    </xf>
    <xf numFmtId="3" fontId="17" fillId="6" borderId="1" xfId="9" applyNumberFormat="1" applyFont="1" applyFill="1" applyBorder="1" applyAlignment="1" applyProtection="1">
      <alignment horizontal="center" vertical="center"/>
    </xf>
    <xf numFmtId="3" fontId="16" fillId="0" borderId="1" xfId="9" applyNumberFormat="1" applyFont="1" applyFill="1" applyBorder="1" applyAlignment="1" applyProtection="1">
      <alignment horizontal="center" vertical="center"/>
      <protection locked="0"/>
    </xf>
    <xf numFmtId="0" fontId="32" fillId="0" borderId="1" xfId="1" applyFont="1" applyFill="1" applyBorder="1" applyAlignment="1" applyProtection="1">
      <alignment horizontal="center" vertical="center"/>
    </xf>
    <xf numFmtId="0" fontId="32" fillId="0" borderId="1" xfId="1" applyFont="1" applyFill="1" applyBorder="1" applyAlignment="1" applyProtection="1">
      <alignment vertical="center"/>
    </xf>
    <xf numFmtId="3" fontId="32" fillId="0" borderId="1" xfId="1" applyNumberFormat="1" applyFont="1" applyFill="1" applyBorder="1" applyAlignment="1" applyProtection="1">
      <alignment horizontal="center" vertical="center" wrapText="1"/>
    </xf>
    <xf numFmtId="3" fontId="32" fillId="0" borderId="1" xfId="3" applyNumberFormat="1" applyFont="1" applyFill="1" applyBorder="1" applyAlignment="1" applyProtection="1">
      <alignment horizontal="center" vertical="center"/>
    </xf>
    <xf numFmtId="0" fontId="32" fillId="0" borderId="1" xfId="1" applyFont="1" applyFill="1" applyBorder="1" applyAlignment="1" applyProtection="1">
      <alignment horizontal="center" vertical="center" wrapText="1"/>
    </xf>
    <xf numFmtId="0" fontId="32" fillId="0" borderId="1" xfId="1" applyFont="1" applyFill="1" applyBorder="1" applyAlignment="1" applyProtection="1">
      <alignment horizontal="center" vertical="center" wrapText="1" shrinkToFit="1"/>
    </xf>
    <xf numFmtId="0" fontId="16" fillId="0" borderId="1" xfId="3" applyFont="1" applyBorder="1" applyProtection="1"/>
    <xf numFmtId="0" fontId="35" fillId="0" borderId="1" xfId="1" applyFont="1" applyFill="1" applyBorder="1" applyAlignment="1" applyProtection="1">
      <alignment vertical="center"/>
    </xf>
    <xf numFmtId="0" fontId="35" fillId="0" borderId="1" xfId="1" applyFont="1" applyFill="1" applyBorder="1" applyAlignment="1" applyProtection="1">
      <alignment horizontal="center" vertical="center" wrapText="1"/>
    </xf>
    <xf numFmtId="3" fontId="24" fillId="0" borderId="43" xfId="1" applyNumberFormat="1" applyFont="1" applyFill="1" applyBorder="1" applyAlignment="1" applyProtection="1">
      <alignment horizontal="center" vertical="center"/>
    </xf>
    <xf numFmtId="3" fontId="24" fillId="0" borderId="1" xfId="1" applyNumberFormat="1" applyFont="1" applyFill="1" applyBorder="1" applyAlignment="1" applyProtection="1">
      <alignment horizontal="center" vertical="center"/>
    </xf>
    <xf numFmtId="3" fontId="30" fillId="3" borderId="43" xfId="1" applyNumberFormat="1" applyFont="1" applyFill="1" applyBorder="1" applyAlignment="1" applyProtection="1">
      <alignment horizontal="center" vertical="center"/>
    </xf>
    <xf numFmtId="3" fontId="30" fillId="3" borderId="1" xfId="1" applyNumberFormat="1" applyFont="1" applyFill="1" applyBorder="1" applyAlignment="1" applyProtection="1">
      <alignment horizontal="center" vertical="center"/>
    </xf>
    <xf numFmtId="3" fontId="16" fillId="0" borderId="0" xfId="9" applyNumberFormat="1" applyFont="1" applyAlignment="1" applyProtection="1">
      <alignment horizontal="center" vertical="center"/>
    </xf>
    <xf numFmtId="0" fontId="26" fillId="0" borderId="1" xfId="9" applyFont="1" applyBorder="1" applyAlignment="1" applyProtection="1">
      <alignment horizontal="center" vertical="center"/>
    </xf>
    <xf numFmtId="0" fontId="85" fillId="0" borderId="62" xfId="0" applyFont="1" applyFill="1" applyBorder="1" applyAlignment="1">
      <alignment horizontal="justify" vertical="center" wrapText="1" shrinkToFit="1"/>
    </xf>
    <xf numFmtId="0" fontId="83" fillId="0" borderId="59" xfId="0" applyFont="1" applyFill="1" applyBorder="1" applyAlignment="1">
      <alignment horizontal="justify" vertical="center"/>
    </xf>
    <xf numFmtId="0" fontId="85" fillId="0" borderId="63" xfId="0" applyFont="1" applyFill="1" applyBorder="1" applyAlignment="1">
      <alignment horizontal="justify" vertical="center" wrapText="1" shrinkToFit="1"/>
    </xf>
    <xf numFmtId="0" fontId="83" fillId="0" borderId="55" xfId="0" applyFont="1" applyFill="1" applyBorder="1" applyAlignment="1">
      <alignment horizontal="justify" vertical="center"/>
    </xf>
    <xf numFmtId="0" fontId="85" fillId="0" borderId="92" xfId="0" applyFont="1" applyFill="1" applyBorder="1" applyAlignment="1">
      <alignment horizontal="justify" vertical="center" wrapText="1" shrinkToFit="1"/>
    </xf>
    <xf numFmtId="0" fontId="83" fillId="0" borderId="75" xfId="0" applyFont="1" applyFill="1" applyBorder="1" applyAlignment="1">
      <alignment horizontal="justify" vertical="center"/>
    </xf>
    <xf numFmtId="0" fontId="84" fillId="0" borderId="55" xfId="0" applyFont="1" applyFill="1" applyBorder="1" applyAlignment="1">
      <alignment horizontal="justify" vertical="center" wrapText="1" shrinkToFit="1"/>
    </xf>
    <xf numFmtId="0" fontId="83" fillId="0" borderId="88" xfId="0" applyFont="1" applyFill="1" applyBorder="1" applyAlignment="1">
      <alignment horizontal="justify" vertical="center"/>
    </xf>
    <xf numFmtId="0" fontId="84" fillId="0" borderId="70" xfId="0" applyFont="1" applyFill="1" applyBorder="1" applyAlignment="1">
      <alignment horizontal="justify" vertical="center" wrapText="1" shrinkToFit="1"/>
    </xf>
    <xf numFmtId="0" fontId="83" fillId="0" borderId="60" xfId="0" applyFont="1" applyFill="1" applyBorder="1" applyAlignment="1">
      <alignment horizontal="justify" vertical="center"/>
    </xf>
    <xf numFmtId="0" fontId="85" fillId="0" borderId="64" xfId="0" applyFont="1" applyFill="1" applyBorder="1" applyAlignment="1">
      <alignment horizontal="justify" vertical="center" wrapText="1" shrinkToFit="1"/>
    </xf>
    <xf numFmtId="0" fontId="83" fillId="0" borderId="69" xfId="0" applyFont="1" applyFill="1" applyBorder="1" applyAlignment="1">
      <alignment horizontal="justify" vertical="center"/>
    </xf>
    <xf numFmtId="0" fontId="84" fillId="0" borderId="60" xfId="0" applyFont="1" applyFill="1" applyBorder="1" applyAlignment="1">
      <alignment horizontal="justify" vertical="center" wrapText="1" shrinkToFit="1"/>
    </xf>
    <xf numFmtId="0" fontId="84" fillId="0" borderId="59" xfId="0" applyFont="1" applyFill="1" applyBorder="1" applyAlignment="1">
      <alignment horizontal="justify" vertical="center" wrapText="1" shrinkToFit="1"/>
    </xf>
    <xf numFmtId="0" fontId="84" fillId="0" borderId="60" xfId="0" applyFont="1" applyFill="1" applyBorder="1" applyAlignment="1">
      <alignment horizontal="justify" vertical="center"/>
    </xf>
    <xf numFmtId="0" fontId="84" fillId="0" borderId="69" xfId="0" applyFont="1" applyFill="1" applyBorder="1" applyAlignment="1">
      <alignment horizontal="justify" vertical="center"/>
    </xf>
    <xf numFmtId="0" fontId="85" fillId="10" borderId="62" xfId="0" applyFont="1" applyFill="1" applyBorder="1" applyAlignment="1">
      <alignment horizontal="justify" vertical="center" wrapText="1" shrinkToFit="1"/>
    </xf>
    <xf numFmtId="0" fontId="84" fillId="10" borderId="69" xfId="0" applyFont="1" applyFill="1" applyBorder="1" applyAlignment="1">
      <alignment horizontal="justify" vertical="center" wrapText="1" shrinkToFit="1"/>
    </xf>
    <xf numFmtId="0" fontId="85" fillId="10" borderId="84" xfId="0" applyFont="1" applyFill="1" applyBorder="1" applyAlignment="1">
      <alignment horizontal="justify" vertical="center" wrapText="1" shrinkToFit="1"/>
    </xf>
    <xf numFmtId="0" fontId="85" fillId="10" borderId="64" xfId="0" applyFont="1" applyFill="1" applyBorder="1" applyAlignment="1">
      <alignment horizontal="justify" vertical="center" wrapText="1" shrinkToFit="1"/>
    </xf>
    <xf numFmtId="0" fontId="84" fillId="10" borderId="60" xfId="0" applyFont="1" applyFill="1" applyBorder="1" applyAlignment="1">
      <alignment horizontal="justify" vertical="center" wrapText="1" shrinkToFit="1"/>
    </xf>
    <xf numFmtId="0" fontId="84" fillId="0" borderId="55" xfId="0" applyFont="1" applyFill="1" applyBorder="1" applyAlignment="1">
      <alignment horizontal="justify" vertical="center"/>
    </xf>
    <xf numFmtId="0" fontId="85" fillId="10" borderId="63" xfId="0" applyFont="1" applyFill="1" applyBorder="1" applyAlignment="1">
      <alignment horizontal="justify" vertical="center" wrapText="1" shrinkToFit="1"/>
    </xf>
    <xf numFmtId="0" fontId="84" fillId="10" borderId="55" xfId="0" applyFont="1" applyFill="1" applyBorder="1" applyAlignment="1">
      <alignment horizontal="justify" vertical="center" wrapText="1" shrinkToFit="1"/>
    </xf>
    <xf numFmtId="0" fontId="83" fillId="10" borderId="60" xfId="0" applyFont="1" applyFill="1" applyBorder="1" applyAlignment="1">
      <alignment horizontal="justify" vertical="center"/>
    </xf>
    <xf numFmtId="0" fontId="16" fillId="3" borderId="0" xfId="0" applyFont="1" applyFill="1"/>
    <xf numFmtId="0" fontId="16" fillId="3" borderId="0" xfId="0" applyFont="1" applyFill="1" applyAlignment="1">
      <alignment horizontal="center" vertical="center"/>
    </xf>
    <xf numFmtId="0" fontId="16" fillId="3" borderId="0" xfId="0" applyFont="1" applyFill="1" applyAlignment="1">
      <alignment horizontal="center"/>
    </xf>
    <xf numFmtId="0" fontId="84" fillId="3" borderId="0" xfId="0" applyFont="1" applyFill="1" applyBorder="1" applyAlignment="1">
      <alignment horizontal="center" vertical="center" wrapText="1" shrinkToFit="1"/>
    </xf>
    <xf numFmtId="0" fontId="84" fillId="3" borderId="0" xfId="0" applyFont="1" applyFill="1" applyBorder="1" applyAlignment="1">
      <alignment horizontal="center" vertical="center"/>
    </xf>
    <xf numFmtId="0" fontId="84" fillId="3" borderId="0" xfId="0" applyFont="1" applyFill="1" applyBorder="1" applyAlignment="1">
      <alignment horizontal="center" vertical="center" wrapText="1"/>
    </xf>
    <xf numFmtId="0" fontId="85" fillId="3" borderId="0" xfId="0" applyFont="1" applyFill="1" applyBorder="1" applyAlignment="1">
      <alignment horizontal="center" vertical="center" wrapText="1" shrinkToFit="1"/>
    </xf>
    <xf numFmtId="0" fontId="94" fillId="3" borderId="0" xfId="0" applyFont="1" applyFill="1" applyAlignment="1">
      <alignment vertical="center"/>
    </xf>
    <xf numFmtId="9" fontId="17" fillId="6" borderId="1" xfId="9" applyNumberFormat="1" applyFont="1" applyFill="1" applyBorder="1" applyAlignment="1" applyProtection="1">
      <alignment horizontal="center" vertical="center" wrapText="1" shrinkToFit="1"/>
    </xf>
    <xf numFmtId="165" fontId="45" fillId="3" borderId="1" xfId="10" applyNumberFormat="1" applyFont="1" applyFill="1" applyBorder="1" applyAlignment="1" applyProtection="1">
      <alignment horizontal="center" vertical="center" wrapText="1"/>
      <protection locked="0"/>
    </xf>
    <xf numFmtId="0" fontId="24" fillId="0" borderId="0" xfId="9" applyFont="1" applyAlignment="1" applyProtection="1">
      <alignment vertical="center"/>
    </xf>
    <xf numFmtId="0" fontId="32" fillId="3" borderId="1" xfId="1" applyFont="1" applyFill="1" applyBorder="1" applyAlignment="1">
      <alignment horizontal="center" vertical="center" wrapText="1"/>
    </xf>
    <xf numFmtId="0" fontId="55" fillId="8" borderId="1" xfId="0" applyFont="1" applyFill="1" applyBorder="1" applyAlignment="1" applyProtection="1">
      <alignment horizontal="center" vertical="center" wrapText="1" shrinkToFit="1"/>
    </xf>
    <xf numFmtId="0" fontId="30" fillId="0" borderId="0" xfId="14" applyFont="1" applyFill="1" applyBorder="1" applyAlignment="1">
      <alignment vertical="center" wrapText="1" shrinkToFit="1"/>
    </xf>
    <xf numFmtId="0" fontId="29" fillId="3" borderId="1" xfId="1" applyFont="1" applyFill="1" applyBorder="1" applyAlignment="1">
      <alignment horizontal="center" vertical="center" wrapText="1"/>
    </xf>
    <xf numFmtId="166" fontId="29" fillId="3" borderId="1" xfId="5" applyNumberFormat="1" applyFont="1" applyFill="1" applyBorder="1" applyAlignment="1" applyProtection="1">
      <alignment horizontal="center" vertical="center" wrapText="1"/>
    </xf>
    <xf numFmtId="0" fontId="56" fillId="0" borderId="0" xfId="14" applyFont="1" applyAlignment="1">
      <alignment vertical="center"/>
    </xf>
    <xf numFmtId="0" fontId="32" fillId="3" borderId="1" xfId="1" applyFont="1" applyFill="1" applyBorder="1" applyAlignment="1" applyProtection="1">
      <alignment horizontal="center" vertical="center" wrapText="1"/>
    </xf>
    <xf numFmtId="0" fontId="16" fillId="0" borderId="0" xfId="14" applyFont="1" applyAlignment="1">
      <alignment vertical="center"/>
    </xf>
    <xf numFmtId="0" fontId="17" fillId="0" borderId="0" xfId="14" applyFont="1" applyAlignment="1">
      <alignment vertical="center"/>
    </xf>
    <xf numFmtId="0" fontId="30" fillId="0" borderId="1" xfId="14" applyFont="1" applyBorder="1" applyAlignment="1" applyProtection="1">
      <alignment vertical="center" wrapText="1" shrinkToFit="1"/>
    </xf>
    <xf numFmtId="0" fontId="16" fillId="0" borderId="1" xfId="3" applyFont="1" applyBorder="1" applyAlignment="1" applyProtection="1">
      <alignment horizontal="center" vertical="center"/>
    </xf>
    <xf numFmtId="167" fontId="4" fillId="3" borderId="1" xfId="1" applyNumberFormat="1" applyFont="1" applyFill="1" applyBorder="1" applyAlignment="1" applyProtection="1">
      <alignment horizontal="center" vertical="center" wrapText="1"/>
    </xf>
    <xf numFmtId="167" fontId="4" fillId="0" borderId="1" xfId="1" applyNumberFormat="1" applyFont="1" applyBorder="1" applyAlignment="1" applyProtection="1">
      <alignment horizontal="center" vertical="center"/>
    </xf>
    <xf numFmtId="0" fontId="28" fillId="5" borderId="0" xfId="3" applyFont="1" applyFill="1" applyBorder="1" applyAlignment="1">
      <alignment horizontal="center" vertical="center" wrapText="1"/>
    </xf>
    <xf numFmtId="0" fontId="20" fillId="0" borderId="0" xfId="9" applyFont="1" applyAlignment="1" applyProtection="1">
      <alignment horizontal="center" vertical="center"/>
    </xf>
    <xf numFmtId="0" fontId="48" fillId="0" borderId="0" xfId="9" applyFont="1" applyAlignment="1" applyProtection="1">
      <alignment horizontal="center" vertical="center"/>
    </xf>
    <xf numFmtId="0" fontId="17" fillId="0" borderId="0" xfId="9" applyFont="1" applyAlignment="1" applyProtection="1">
      <alignment horizontal="center" vertical="center" wrapText="1"/>
    </xf>
    <xf numFmtId="0" fontId="74" fillId="0" borderId="0" xfId="8" applyFont="1" applyBorder="1" applyAlignment="1" applyProtection="1">
      <alignment horizontal="center" vertical="center"/>
    </xf>
    <xf numFmtId="0" fontId="72" fillId="0" borderId="7" xfId="1" applyFont="1" applyBorder="1" applyAlignment="1">
      <alignment horizontal="center" vertical="center" wrapText="1"/>
    </xf>
    <xf numFmtId="0" fontId="66" fillId="8" borderId="0" xfId="1" applyFont="1" applyFill="1" applyBorder="1" applyAlignment="1">
      <alignment horizontal="center" vertical="center"/>
    </xf>
    <xf numFmtId="0" fontId="74" fillId="0" borderId="0" xfId="8" applyFont="1" applyAlignment="1" applyProtection="1">
      <alignment vertical="center"/>
    </xf>
    <xf numFmtId="0" fontId="64" fillId="9" borderId="0" xfId="1" applyFont="1" applyFill="1" applyBorder="1" applyAlignment="1">
      <alignment horizontal="center" vertical="center"/>
    </xf>
    <xf numFmtId="0" fontId="47" fillId="0" borderId="0" xfId="1" applyFont="1" applyBorder="1" applyAlignment="1">
      <alignment horizontal="center" vertical="center" wrapText="1"/>
    </xf>
    <xf numFmtId="0" fontId="47" fillId="0" borderId="0" xfId="1" applyFont="1" applyBorder="1" applyAlignment="1">
      <alignment horizontal="justify" vertical="center" wrapText="1"/>
    </xf>
    <xf numFmtId="0" fontId="47" fillId="0" borderId="0" xfId="1" applyFont="1" applyBorder="1" applyAlignment="1">
      <alignment horizontal="left" vertical="center" wrapText="1"/>
    </xf>
    <xf numFmtId="0" fontId="30" fillId="0" borderId="1" xfId="27" quotePrefix="1" applyFont="1" applyBorder="1" applyAlignment="1" applyProtection="1">
      <alignment horizontal="center" vertical="center" wrapText="1" shrinkToFit="1"/>
      <protection hidden="1"/>
    </xf>
    <xf numFmtId="0" fontId="30" fillId="0" borderId="1" xfId="27" applyFont="1" applyBorder="1" applyAlignment="1" applyProtection="1">
      <alignment horizontal="center" vertical="center" wrapText="1" shrinkToFit="1"/>
      <protection hidden="1"/>
    </xf>
    <xf numFmtId="0" fontId="54" fillId="5" borderId="1" xfId="9" applyFont="1" applyFill="1" applyBorder="1" applyAlignment="1" applyProtection="1">
      <alignment horizontal="center" vertical="center" wrapText="1" shrinkToFit="1"/>
    </xf>
    <xf numFmtId="0" fontId="54" fillId="5" borderId="1" xfId="9" applyFont="1" applyFill="1" applyBorder="1" applyAlignment="1" applyProtection="1">
      <alignment horizontal="center" vertical="center"/>
    </xf>
    <xf numFmtId="0" fontId="54" fillId="0" borderId="41" xfId="9" applyFont="1" applyBorder="1" applyAlignment="1" applyProtection="1">
      <alignment horizontal="center" vertical="center" wrapText="1"/>
    </xf>
    <xf numFmtId="0" fontId="54" fillId="0" borderId="42" xfId="9" applyFont="1" applyBorder="1" applyAlignment="1" applyProtection="1">
      <alignment horizontal="center" vertical="center" wrapText="1"/>
    </xf>
    <xf numFmtId="0" fontId="54" fillId="0" borderId="43" xfId="9" applyFont="1" applyBorder="1" applyAlignment="1" applyProtection="1">
      <alignment horizontal="center" vertical="center" wrapText="1"/>
    </xf>
    <xf numFmtId="0" fontId="16" fillId="0" borderId="41" xfId="0" applyFont="1" applyBorder="1" applyAlignment="1">
      <alignment horizontal="center" vertical="center" wrapText="1"/>
    </xf>
    <xf numFmtId="0" fontId="16" fillId="0" borderId="42" xfId="0" applyFont="1" applyBorder="1" applyAlignment="1">
      <alignment horizontal="center" vertical="center" wrapText="1"/>
    </xf>
    <xf numFmtId="0" fontId="16" fillId="0" borderId="43" xfId="0" applyFont="1" applyBorder="1" applyAlignment="1">
      <alignment horizontal="center" vertical="center" wrapText="1"/>
    </xf>
    <xf numFmtId="0" fontId="17" fillId="0" borderId="1" xfId="9" applyFont="1" applyBorder="1" applyAlignment="1" applyProtection="1">
      <alignment horizontal="center" vertical="center" wrapText="1"/>
    </xf>
    <xf numFmtId="0" fontId="21" fillId="0" borderId="41" xfId="9" applyFont="1" applyBorder="1" applyAlignment="1" applyProtection="1">
      <alignment horizontal="center" vertical="center"/>
    </xf>
    <xf numFmtId="0" fontId="21" fillId="0" borderId="42" xfId="9" applyFont="1" applyBorder="1" applyAlignment="1" applyProtection="1">
      <alignment horizontal="center" vertical="center"/>
    </xf>
    <xf numFmtId="0" fontId="21" fillId="0" borderId="43" xfId="9" applyFont="1" applyBorder="1" applyAlignment="1" applyProtection="1">
      <alignment horizontal="center" vertical="center"/>
    </xf>
    <xf numFmtId="0" fontId="23" fillId="6" borderId="1" xfId="10" applyFont="1" applyFill="1" applyBorder="1" applyAlignment="1" applyProtection="1">
      <alignment horizontal="center" vertical="center" wrapText="1" shrinkToFit="1"/>
    </xf>
    <xf numFmtId="0" fontId="17" fillId="6" borderId="41" xfId="1" applyFont="1" applyFill="1" applyBorder="1" applyAlignment="1">
      <alignment horizontal="center" vertical="center" wrapText="1" shrinkToFit="1"/>
    </xf>
    <xf numFmtId="0" fontId="17" fillId="6" borderId="42" xfId="1" applyFont="1" applyFill="1" applyBorder="1" applyAlignment="1">
      <alignment horizontal="center" vertical="center" wrapText="1" shrinkToFit="1"/>
    </xf>
    <xf numFmtId="0" fontId="17" fillId="6" borderId="43" xfId="1" applyFont="1" applyFill="1" applyBorder="1" applyAlignment="1">
      <alignment horizontal="center" vertical="center" wrapText="1" shrinkToFit="1"/>
    </xf>
    <xf numFmtId="0" fontId="16" fillId="6" borderId="1" xfId="9" applyFont="1" applyFill="1" applyBorder="1" applyAlignment="1" applyProtection="1">
      <alignment horizontal="left" vertical="center" wrapText="1"/>
    </xf>
    <xf numFmtId="0" fontId="23" fillId="0" borderId="1" xfId="10" applyFont="1" applyBorder="1" applyAlignment="1" applyProtection="1">
      <alignment horizontal="center" vertical="center" wrapText="1" shrinkToFit="1"/>
    </xf>
    <xf numFmtId="0" fontId="17" fillId="0" borderId="41" xfId="10" applyFont="1" applyBorder="1" applyAlignment="1" applyProtection="1">
      <alignment horizontal="center" vertical="center" wrapText="1"/>
    </xf>
    <xf numFmtId="0" fontId="17" fillId="0" borderId="42" xfId="10" applyFont="1" applyBorder="1" applyAlignment="1" applyProtection="1">
      <alignment horizontal="center" vertical="center" wrapText="1"/>
    </xf>
    <xf numFmtId="0" fontId="17" fillId="0" borderId="43" xfId="10" applyFont="1" applyBorder="1" applyAlignment="1" applyProtection="1">
      <alignment horizontal="center" vertical="center" wrapText="1"/>
    </xf>
    <xf numFmtId="0" fontId="16" fillId="0" borderId="1" xfId="9" applyFont="1" applyBorder="1" applyAlignment="1" applyProtection="1">
      <alignment horizontal="left" vertical="center" wrapText="1"/>
    </xf>
    <xf numFmtId="0" fontId="19" fillId="5" borderId="41" xfId="1" applyFont="1" applyFill="1" applyBorder="1" applyAlignment="1">
      <alignment horizontal="center" vertical="center" wrapText="1"/>
    </xf>
    <xf numFmtId="0" fontId="19" fillId="5" borderId="43" xfId="1" applyFont="1" applyFill="1" applyBorder="1" applyAlignment="1">
      <alignment horizontal="center" vertical="center" wrapText="1"/>
    </xf>
    <xf numFmtId="0" fontId="19" fillId="5" borderId="41" xfId="1" applyFont="1" applyFill="1" applyBorder="1" applyAlignment="1">
      <alignment horizontal="left" vertical="center" wrapText="1"/>
    </xf>
    <xf numFmtId="0" fontId="19" fillId="5" borderId="43" xfId="1" applyFont="1" applyFill="1" applyBorder="1" applyAlignment="1">
      <alignment horizontal="left" vertical="center" wrapText="1"/>
    </xf>
    <xf numFmtId="0" fontId="17" fillId="0" borderId="1" xfId="9" applyFont="1" applyBorder="1" applyAlignment="1" applyProtection="1">
      <alignment horizontal="center" vertical="center"/>
    </xf>
    <xf numFmtId="0" fontId="21" fillId="0" borderId="41" xfId="3" quotePrefix="1" applyFont="1" applyBorder="1" applyAlignment="1" applyProtection="1">
      <alignment horizontal="center" vertical="center" wrapText="1" shrinkToFit="1"/>
    </xf>
    <xf numFmtId="0" fontId="21" fillId="0" borderId="42" xfId="3" applyFont="1" applyBorder="1" applyAlignment="1" applyProtection="1">
      <alignment horizontal="center" vertical="center" wrapText="1" shrinkToFit="1"/>
    </xf>
    <xf numFmtId="0" fontId="21" fillId="0" borderId="43" xfId="3" applyFont="1" applyBorder="1" applyAlignment="1" applyProtection="1">
      <alignment horizontal="center" vertical="center" wrapText="1" shrinkToFit="1"/>
    </xf>
    <xf numFmtId="0" fontId="20" fillId="0" borderId="0" xfId="9" applyFont="1" applyBorder="1" applyAlignment="1" applyProtection="1">
      <alignment horizontal="center" vertical="center"/>
    </xf>
    <xf numFmtId="0" fontId="55" fillId="8" borderId="1" xfId="0" applyFont="1" applyFill="1" applyBorder="1" applyAlignment="1" applyProtection="1">
      <alignment horizontal="center" vertical="center" wrapText="1" shrinkToFit="1"/>
    </xf>
    <xf numFmtId="0" fontId="30" fillId="0" borderId="1" xfId="3" quotePrefix="1" applyFont="1" applyBorder="1" applyAlignment="1" applyProtection="1">
      <alignment horizontal="center" vertical="center" wrapText="1" shrinkToFit="1"/>
      <protection hidden="1"/>
    </xf>
    <xf numFmtId="0" fontId="30" fillId="0" borderId="1" xfId="3" applyFont="1" applyBorder="1" applyAlignment="1" applyProtection="1">
      <alignment horizontal="center" vertical="center" wrapText="1" shrinkToFit="1"/>
      <protection hidden="1"/>
    </xf>
    <xf numFmtId="0" fontId="66" fillId="0" borderId="0" xfId="9" applyFont="1" applyAlignment="1" applyProtection="1">
      <alignment horizontal="center" vertical="center" wrapText="1"/>
    </xf>
    <xf numFmtId="0" fontId="86" fillId="0" borderId="0" xfId="9" applyFont="1" applyAlignment="1" applyProtection="1">
      <alignment horizontal="center" vertical="center" wrapText="1"/>
    </xf>
    <xf numFmtId="0" fontId="23" fillId="0" borderId="1" xfId="10" applyFont="1" applyFill="1" applyBorder="1" applyAlignment="1" applyProtection="1">
      <alignment horizontal="center" vertical="center" wrapText="1" shrinkToFit="1"/>
    </xf>
    <xf numFmtId="0" fontId="17" fillId="0" borderId="41" xfId="10" applyFont="1" applyBorder="1" applyAlignment="1" applyProtection="1">
      <alignment horizontal="center" vertical="center"/>
    </xf>
    <xf numFmtId="0" fontId="17" fillId="0" borderId="42" xfId="10" applyFont="1" applyBorder="1" applyAlignment="1" applyProtection="1">
      <alignment horizontal="center" vertical="center"/>
    </xf>
    <xf numFmtId="0" fontId="16" fillId="0" borderId="1" xfId="9" applyFont="1" applyFill="1" applyBorder="1" applyAlignment="1" applyProtection="1">
      <alignment horizontal="left" vertical="center" wrapText="1"/>
    </xf>
    <xf numFmtId="0" fontId="30" fillId="0" borderId="41" xfId="3" applyFont="1" applyBorder="1" applyAlignment="1" applyProtection="1">
      <alignment horizontal="center" vertical="center" wrapText="1" shrinkToFit="1"/>
    </xf>
    <xf numFmtId="0" fontId="30" fillId="0" borderId="42" xfId="3" applyFont="1" applyBorder="1" applyAlignment="1" applyProtection="1">
      <alignment horizontal="center" vertical="center" wrapText="1" shrinkToFit="1"/>
    </xf>
    <xf numFmtId="0" fontId="30" fillId="0" borderId="43" xfId="3" applyFont="1" applyBorder="1" applyAlignment="1" applyProtection="1">
      <alignment horizontal="center" vertical="center" wrapText="1" shrinkToFit="1"/>
    </xf>
    <xf numFmtId="0" fontId="30" fillId="0" borderId="1" xfId="20" quotePrefix="1" applyFont="1" applyBorder="1" applyAlignment="1" applyProtection="1">
      <alignment horizontal="center" vertical="center" wrapText="1" shrinkToFit="1"/>
      <protection hidden="1"/>
    </xf>
    <xf numFmtId="0" fontId="30" fillId="0" borderId="1" xfId="20" applyFont="1" applyBorder="1" applyAlignment="1" applyProtection="1">
      <alignment horizontal="center" vertical="center" wrapText="1" shrinkToFit="1"/>
      <protection hidden="1"/>
    </xf>
    <xf numFmtId="0" fontId="17" fillId="0" borderId="1" xfId="10" applyFont="1" applyBorder="1" applyAlignment="1" applyProtection="1">
      <alignment horizontal="center" vertical="center"/>
    </xf>
    <xf numFmtId="0" fontId="26" fillId="0" borderId="1" xfId="10" applyFont="1" applyBorder="1" applyAlignment="1" applyProtection="1">
      <alignment horizontal="center" vertical="center"/>
    </xf>
    <xf numFmtId="164" fontId="25" fillId="5" borderId="1" xfId="10" applyNumberFormat="1" applyFont="1" applyFill="1" applyBorder="1" applyAlignment="1" applyProtection="1">
      <alignment horizontal="center" vertical="center" wrapText="1" shrinkToFit="1"/>
    </xf>
    <xf numFmtId="164" fontId="25" fillId="5" borderId="1" xfId="10" applyNumberFormat="1" applyFont="1" applyFill="1" applyBorder="1" applyAlignment="1" applyProtection="1">
      <alignment horizontal="left" vertical="center" wrapText="1" shrinkToFit="1"/>
    </xf>
    <xf numFmtId="0" fontId="16" fillId="0" borderId="3" xfId="0" applyFont="1" applyBorder="1" applyAlignment="1">
      <alignment horizontal="center" vertical="center"/>
    </xf>
    <xf numFmtId="0" fontId="16" fillId="0" borderId="5" xfId="0" applyFont="1" applyBorder="1" applyAlignment="1">
      <alignment horizontal="center" vertical="center"/>
    </xf>
    <xf numFmtId="0" fontId="16" fillId="0" borderId="51" xfId="0" applyFont="1" applyBorder="1" applyAlignment="1">
      <alignment horizontal="center" vertical="center"/>
    </xf>
    <xf numFmtId="0" fontId="16" fillId="0" borderId="53" xfId="0" applyFont="1" applyBorder="1" applyAlignment="1">
      <alignment horizontal="center" vertical="center"/>
    </xf>
    <xf numFmtId="0" fontId="16" fillId="0" borderId="54" xfId="0" applyFont="1" applyBorder="1" applyAlignment="1">
      <alignment horizontal="center" vertical="center"/>
    </xf>
    <xf numFmtId="0" fontId="16" fillId="0" borderId="52" xfId="0" applyFont="1" applyBorder="1" applyAlignment="1">
      <alignment horizontal="center" vertical="center"/>
    </xf>
    <xf numFmtId="0" fontId="30" fillId="0" borderId="1" xfId="3" applyFont="1" applyBorder="1" applyAlignment="1" applyProtection="1">
      <alignment horizontal="center" vertical="center" wrapText="1" shrinkToFit="1"/>
    </xf>
    <xf numFmtId="0" fontId="21" fillId="0" borderId="41" xfId="3" applyFont="1" applyBorder="1" applyAlignment="1" applyProtection="1">
      <alignment horizontal="center" vertical="center" wrapText="1" shrinkToFit="1"/>
    </xf>
    <xf numFmtId="0" fontId="26" fillId="0" borderId="41" xfId="10" applyFont="1" applyBorder="1" applyAlignment="1" applyProtection="1">
      <alignment horizontal="center" vertical="center"/>
    </xf>
    <xf numFmtId="0" fontId="26" fillId="0" borderId="42" xfId="10" applyFont="1" applyBorder="1" applyAlignment="1" applyProtection="1">
      <alignment horizontal="center" vertical="center"/>
    </xf>
    <xf numFmtId="0" fontId="26" fillId="0" borderId="41" xfId="10" applyFont="1" applyBorder="1" applyAlignment="1" applyProtection="1">
      <alignment horizontal="center" vertical="center" wrapText="1"/>
    </xf>
    <xf numFmtId="0" fontId="26" fillId="0" borderId="42" xfId="10" applyFont="1" applyBorder="1" applyAlignment="1" applyProtection="1">
      <alignment horizontal="center" vertical="center" wrapText="1"/>
    </xf>
    <xf numFmtId="0" fontId="26" fillId="0" borderId="43" xfId="10" applyFont="1" applyBorder="1" applyAlignment="1" applyProtection="1">
      <alignment horizontal="center" vertical="center" wrapText="1"/>
    </xf>
    <xf numFmtId="0" fontId="26" fillId="0" borderId="43" xfId="10" applyFont="1" applyBorder="1" applyAlignment="1" applyProtection="1">
      <alignment horizontal="center" vertical="center"/>
    </xf>
    <xf numFmtId="0" fontId="30" fillId="0" borderId="41" xfId="27" applyFont="1" applyBorder="1" applyAlignment="1" applyProtection="1">
      <alignment horizontal="center" vertical="center" wrapText="1" shrinkToFit="1"/>
    </xf>
    <xf numFmtId="0" fontId="30" fillId="0" borderId="42" xfId="27" applyFont="1" applyBorder="1" applyAlignment="1" applyProtection="1">
      <alignment horizontal="center" vertical="center" wrapText="1" shrinkToFit="1"/>
    </xf>
    <xf numFmtId="0" fontId="30" fillId="0" borderId="43" xfId="27" applyFont="1" applyBorder="1" applyAlignment="1" applyProtection="1">
      <alignment horizontal="center" vertical="center" wrapText="1" shrinkToFit="1"/>
    </xf>
    <xf numFmtId="164" fontId="19" fillId="5" borderId="41" xfId="10" applyNumberFormat="1" applyFont="1" applyFill="1" applyBorder="1" applyAlignment="1" applyProtection="1">
      <alignment horizontal="center" vertical="center" wrapText="1" shrinkToFit="1"/>
    </xf>
    <xf numFmtId="164" fontId="19" fillId="5" borderId="43" xfId="10" applyNumberFormat="1" applyFont="1" applyFill="1" applyBorder="1" applyAlignment="1" applyProtection="1">
      <alignment horizontal="center" vertical="center" wrapText="1" shrinkToFit="1"/>
    </xf>
    <xf numFmtId="0" fontId="17" fillId="0" borderId="35" xfId="9" applyFont="1" applyBorder="1" applyAlignment="1" applyProtection="1">
      <alignment horizontal="center" vertical="center"/>
    </xf>
    <xf numFmtId="0" fontId="17" fillId="0" borderId="37" xfId="9" applyFont="1" applyBorder="1" applyAlignment="1" applyProtection="1">
      <alignment horizontal="center" vertical="center"/>
    </xf>
    <xf numFmtId="0" fontId="17" fillId="0" borderId="36" xfId="9" applyFont="1" applyBorder="1" applyAlignment="1" applyProtection="1">
      <alignment horizontal="center" vertical="center"/>
    </xf>
    <xf numFmtId="0" fontId="26" fillId="0" borderId="41" xfId="10" applyFont="1" applyFill="1" applyBorder="1" applyAlignment="1" applyProtection="1">
      <alignment horizontal="center" vertical="center" wrapText="1"/>
    </xf>
    <xf numFmtId="0" fontId="26" fillId="0" borderId="42" xfId="10" applyFont="1" applyFill="1" applyBorder="1" applyAlignment="1" applyProtection="1">
      <alignment horizontal="center" vertical="center" wrapText="1"/>
    </xf>
    <xf numFmtId="0" fontId="26" fillId="0" borderId="43" xfId="10" applyFont="1" applyFill="1" applyBorder="1" applyAlignment="1" applyProtection="1">
      <alignment horizontal="center" vertical="center" wrapText="1"/>
    </xf>
    <xf numFmtId="0" fontId="23" fillId="0" borderId="41" xfId="10" applyFont="1" applyFill="1" applyBorder="1" applyAlignment="1" applyProtection="1">
      <alignment horizontal="center" vertical="center" wrapText="1" shrinkToFit="1"/>
    </xf>
    <xf numFmtId="0" fontId="23" fillId="0" borderId="42" xfId="10" applyFont="1" applyFill="1" applyBorder="1" applyAlignment="1" applyProtection="1">
      <alignment horizontal="center" vertical="center" wrapText="1" shrinkToFit="1"/>
    </xf>
    <xf numFmtId="0" fontId="23" fillId="0" borderId="43" xfId="10" applyFont="1" applyFill="1" applyBorder="1" applyAlignment="1" applyProtection="1">
      <alignment horizontal="center" vertical="center" wrapText="1" shrinkToFit="1"/>
    </xf>
    <xf numFmtId="0" fontId="16" fillId="0" borderId="41" xfId="9" applyFont="1" applyFill="1" applyBorder="1" applyAlignment="1" applyProtection="1">
      <alignment horizontal="left" vertical="center" wrapText="1"/>
    </xf>
    <xf numFmtId="0" fontId="16" fillId="0" borderId="43" xfId="9" applyFont="1" applyFill="1" applyBorder="1" applyAlignment="1" applyProtection="1">
      <alignment horizontal="left" vertical="center" wrapText="1"/>
    </xf>
    <xf numFmtId="0" fontId="26" fillId="0" borderId="1" xfId="10" applyFont="1" applyFill="1" applyBorder="1" applyAlignment="1" applyProtection="1">
      <alignment horizontal="center" vertical="center"/>
    </xf>
    <xf numFmtId="0" fontId="17" fillId="6" borderId="41" xfId="1" applyFont="1" applyFill="1" applyBorder="1" applyAlignment="1" applyProtection="1">
      <alignment horizontal="center" vertical="center" wrapText="1" shrinkToFit="1"/>
    </xf>
    <xf numFmtId="0" fontId="17" fillId="6" borderId="42" xfId="1" applyFont="1" applyFill="1" applyBorder="1" applyAlignment="1" applyProtection="1">
      <alignment horizontal="center" vertical="center" wrapText="1" shrinkToFit="1"/>
    </xf>
    <xf numFmtId="0" fontId="16" fillId="0" borderId="42" xfId="9" applyFont="1" applyFill="1" applyBorder="1" applyAlignment="1" applyProtection="1">
      <alignment horizontal="left" vertical="center" wrapText="1"/>
    </xf>
    <xf numFmtId="0" fontId="23" fillId="6" borderId="41" xfId="10" applyFont="1" applyFill="1" applyBorder="1" applyAlignment="1" applyProtection="1">
      <alignment horizontal="center" vertical="center" wrapText="1" shrinkToFit="1"/>
    </xf>
    <xf numFmtId="0" fontId="23" fillId="6" borderId="42" xfId="10" applyFont="1" applyFill="1" applyBorder="1" applyAlignment="1" applyProtection="1">
      <alignment horizontal="center" vertical="center" wrapText="1" shrinkToFit="1"/>
    </xf>
    <xf numFmtId="0" fontId="23" fillId="6" borderId="43" xfId="10" applyFont="1" applyFill="1" applyBorder="1" applyAlignment="1" applyProtection="1">
      <alignment horizontal="center" vertical="center" wrapText="1" shrinkToFit="1"/>
    </xf>
    <xf numFmtId="164" fontId="25" fillId="5" borderId="3" xfId="10" applyNumberFormat="1" applyFont="1" applyFill="1" applyBorder="1" applyAlignment="1" applyProtection="1">
      <alignment horizontal="center" vertical="center" wrapText="1" shrinkToFit="1"/>
    </xf>
    <xf numFmtId="164" fontId="25" fillId="5" borderId="5" xfId="10" applyNumberFormat="1" applyFont="1" applyFill="1" applyBorder="1" applyAlignment="1" applyProtection="1">
      <alignment horizontal="center" vertical="center" wrapText="1" shrinkToFit="1"/>
    </xf>
    <xf numFmtId="164" fontId="25" fillId="5" borderId="51" xfId="10" applyNumberFormat="1" applyFont="1" applyFill="1" applyBorder="1" applyAlignment="1" applyProtection="1">
      <alignment horizontal="center" vertical="center" wrapText="1" shrinkToFit="1"/>
    </xf>
    <xf numFmtId="164" fontId="25" fillId="5" borderId="53" xfId="10" applyNumberFormat="1" applyFont="1" applyFill="1" applyBorder="1" applyAlignment="1" applyProtection="1">
      <alignment horizontal="center" vertical="center" wrapText="1" shrinkToFit="1"/>
    </xf>
    <xf numFmtId="0" fontId="23" fillId="6" borderId="41" xfId="10" applyFont="1" applyFill="1" applyBorder="1" applyAlignment="1" applyProtection="1">
      <alignment horizontal="left" vertical="center" wrapText="1" shrinkToFit="1"/>
    </xf>
    <xf numFmtId="0" fontId="23" fillId="6" borderId="42" xfId="10" applyFont="1" applyFill="1" applyBorder="1" applyAlignment="1" applyProtection="1">
      <alignment horizontal="left" vertical="center" wrapText="1" shrinkToFit="1"/>
    </xf>
    <xf numFmtId="0" fontId="23" fillId="6" borderId="43" xfId="10" applyFont="1" applyFill="1" applyBorder="1" applyAlignment="1" applyProtection="1">
      <alignment horizontal="left" vertical="center" wrapText="1" shrinkToFit="1"/>
    </xf>
    <xf numFmtId="164" fontId="25" fillId="5" borderId="41" xfId="10" applyNumberFormat="1" applyFont="1" applyFill="1" applyBorder="1" applyAlignment="1" applyProtection="1">
      <alignment horizontal="left" vertical="center" wrapText="1" shrinkToFit="1"/>
    </xf>
    <xf numFmtId="164" fontId="25" fillId="5" borderId="42" xfId="10" applyNumberFormat="1" applyFont="1" applyFill="1" applyBorder="1" applyAlignment="1" applyProtection="1">
      <alignment horizontal="left" vertical="center" wrapText="1" shrinkToFit="1"/>
    </xf>
    <xf numFmtId="164" fontId="25" fillId="5" borderId="43" xfId="10" applyNumberFormat="1" applyFont="1" applyFill="1" applyBorder="1" applyAlignment="1" applyProtection="1">
      <alignment horizontal="left" vertical="center" wrapText="1" shrinkToFit="1"/>
    </xf>
    <xf numFmtId="0" fontId="16" fillId="0" borderId="1" xfId="3" applyFont="1" applyBorder="1" applyAlignment="1">
      <alignment horizontal="center" vertical="center" wrapText="1"/>
    </xf>
    <xf numFmtId="0" fontId="20" fillId="0" borderId="54" xfId="3" applyFont="1" applyBorder="1" applyAlignment="1">
      <alignment horizontal="center" vertical="center"/>
    </xf>
    <xf numFmtId="0" fontId="20" fillId="0" borderId="6" xfId="3" applyFont="1" applyBorder="1" applyAlignment="1">
      <alignment horizontal="center" vertical="center"/>
    </xf>
    <xf numFmtId="0" fontId="20" fillId="0" borderId="0" xfId="3" applyFont="1" applyBorder="1" applyAlignment="1">
      <alignment horizontal="center" vertical="center"/>
    </xf>
    <xf numFmtId="0" fontId="19" fillId="5" borderId="35" xfId="3" applyFont="1" applyFill="1" applyBorder="1" applyAlignment="1">
      <alignment horizontal="center" vertical="center" wrapText="1"/>
    </xf>
    <xf numFmtId="0" fontId="19" fillId="5" borderId="37" xfId="3" applyFont="1" applyFill="1" applyBorder="1" applyAlignment="1">
      <alignment horizontal="center" vertical="center" wrapText="1"/>
    </xf>
    <xf numFmtId="0" fontId="19" fillId="5" borderId="36" xfId="3" applyFont="1" applyFill="1" applyBorder="1" applyAlignment="1">
      <alignment horizontal="center" vertical="center" wrapText="1"/>
    </xf>
    <xf numFmtId="0" fontId="19" fillId="5" borderId="1" xfId="1" applyFont="1" applyFill="1" applyBorder="1" applyAlignment="1">
      <alignment horizontal="center" vertical="center" wrapText="1"/>
    </xf>
    <xf numFmtId="0" fontId="19" fillId="5" borderId="1" xfId="1" applyFont="1" applyFill="1" applyBorder="1" applyAlignment="1">
      <alignment horizontal="center" vertical="center"/>
    </xf>
    <xf numFmtId="0" fontId="19" fillId="5" borderId="1" xfId="3" applyFont="1" applyFill="1" applyBorder="1" applyAlignment="1">
      <alignment horizontal="center" vertical="center" wrapText="1"/>
    </xf>
    <xf numFmtId="0" fontId="23" fillId="0" borderId="0" xfId="1" applyFont="1" applyFill="1" applyBorder="1" applyAlignment="1">
      <alignment horizontal="center" vertical="center"/>
    </xf>
    <xf numFmtId="0" fontId="54" fillId="5" borderId="35" xfId="9" applyFont="1" applyFill="1" applyBorder="1" applyAlignment="1" applyProtection="1">
      <alignment horizontal="center" vertical="center" wrapText="1" shrinkToFit="1"/>
    </xf>
    <xf numFmtId="0" fontId="54" fillId="5" borderId="37" xfId="9" applyFont="1" applyFill="1" applyBorder="1" applyAlignment="1" applyProtection="1">
      <alignment horizontal="center" vertical="center" wrapText="1" shrinkToFit="1"/>
    </xf>
    <xf numFmtId="0" fontId="54" fillId="5" borderId="36" xfId="9" applyFont="1" applyFill="1" applyBorder="1" applyAlignment="1" applyProtection="1">
      <alignment horizontal="center" vertical="center" wrapText="1" shrinkToFit="1"/>
    </xf>
    <xf numFmtId="0" fontId="30" fillId="0" borderId="41" xfId="3" applyFont="1" applyBorder="1" applyAlignment="1">
      <alignment horizontal="center" vertical="center" wrapText="1" shrinkToFit="1"/>
    </xf>
    <xf numFmtId="0" fontId="30" fillId="0" borderId="42" xfId="3" applyFont="1" applyBorder="1" applyAlignment="1">
      <alignment horizontal="center" vertical="center" wrapText="1" shrinkToFit="1"/>
    </xf>
    <xf numFmtId="0" fontId="30" fillId="0" borderId="43" xfId="3" applyFont="1" applyBorder="1" applyAlignment="1">
      <alignment horizontal="center" vertical="center" wrapText="1" shrinkToFit="1"/>
    </xf>
    <xf numFmtId="0" fontId="54" fillId="5" borderId="4" xfId="9" applyFont="1" applyFill="1" applyBorder="1" applyAlignment="1" applyProtection="1">
      <alignment horizontal="center" vertical="center" wrapText="1" shrinkToFit="1"/>
    </xf>
    <xf numFmtId="0" fontId="54" fillId="5" borderId="0" xfId="9" applyFont="1" applyFill="1" applyBorder="1" applyAlignment="1" applyProtection="1">
      <alignment horizontal="center" vertical="center" wrapText="1" shrinkToFit="1"/>
    </xf>
    <xf numFmtId="0" fontId="54" fillId="5" borderId="6" xfId="9" applyFont="1" applyFill="1" applyBorder="1" applyAlignment="1" applyProtection="1">
      <alignment horizontal="center" vertical="center" wrapText="1" shrinkToFit="1"/>
    </xf>
    <xf numFmtId="0" fontId="30" fillId="0" borderId="1" xfId="27" applyFont="1" applyBorder="1" applyAlignment="1" applyProtection="1">
      <alignment horizontal="center" vertical="center" wrapText="1" shrinkToFit="1"/>
    </xf>
    <xf numFmtId="0" fontId="30" fillId="0" borderId="3" xfId="3" applyFont="1" applyBorder="1" applyAlignment="1" applyProtection="1">
      <alignment horizontal="center" vertical="center" wrapText="1" shrinkToFit="1"/>
      <protection locked="0"/>
    </xf>
    <xf numFmtId="0" fontId="30" fillId="0" borderId="4" xfId="3" applyFont="1" applyBorder="1" applyAlignment="1" applyProtection="1">
      <alignment horizontal="center" vertical="center" wrapText="1" shrinkToFit="1"/>
      <protection locked="0"/>
    </xf>
    <xf numFmtId="0" fontId="30" fillId="0" borderId="5" xfId="3" applyFont="1" applyBorder="1" applyAlignment="1" applyProtection="1">
      <alignment horizontal="center" vertical="center" wrapText="1" shrinkToFit="1"/>
      <protection locked="0"/>
    </xf>
    <xf numFmtId="0" fontId="30" fillId="0" borderId="51" xfId="3" applyFont="1" applyBorder="1" applyAlignment="1" applyProtection="1">
      <alignment horizontal="center" vertical="center" wrapText="1" shrinkToFit="1"/>
      <protection locked="0"/>
    </xf>
    <xf numFmtId="0" fontId="30" fillId="0" borderId="0" xfId="3" applyFont="1" applyBorder="1" applyAlignment="1" applyProtection="1">
      <alignment horizontal="center" vertical="center" wrapText="1" shrinkToFit="1"/>
      <protection locked="0"/>
    </xf>
    <xf numFmtId="0" fontId="30" fillId="0" borderId="53" xfId="3" applyFont="1" applyBorder="1" applyAlignment="1" applyProtection="1">
      <alignment horizontal="center" vertical="center" wrapText="1" shrinkToFit="1"/>
      <protection locked="0"/>
    </xf>
    <xf numFmtId="0" fontId="30" fillId="0" borderId="54" xfId="3" applyFont="1" applyBorder="1" applyAlignment="1" applyProtection="1">
      <alignment horizontal="center" vertical="center" wrapText="1" shrinkToFit="1"/>
      <protection locked="0"/>
    </xf>
    <xf numFmtId="0" fontId="30" fillId="0" borderId="6" xfId="3" applyFont="1" applyBorder="1" applyAlignment="1" applyProtection="1">
      <alignment horizontal="center" vertical="center" wrapText="1" shrinkToFit="1"/>
      <protection locked="0"/>
    </xf>
    <xf numFmtId="0" fontId="30" fillId="0" borderId="52" xfId="3" applyFont="1" applyBorder="1" applyAlignment="1" applyProtection="1">
      <alignment horizontal="center" vertical="center" wrapText="1" shrinkToFit="1"/>
      <protection locked="0"/>
    </xf>
    <xf numFmtId="0" fontId="16" fillId="0" borderId="41" xfId="3" applyFont="1" applyBorder="1" applyAlignment="1">
      <alignment horizontal="center" vertical="center"/>
    </xf>
    <xf numFmtId="0" fontId="16" fillId="0" borderId="43" xfId="3" applyFont="1" applyBorder="1" applyAlignment="1">
      <alignment horizontal="center" vertical="center"/>
    </xf>
    <xf numFmtId="0" fontId="17" fillId="6" borderId="35" xfId="9" applyFont="1" applyFill="1" applyBorder="1" applyAlignment="1" applyProtection="1">
      <alignment horizontal="center" vertical="center" wrapText="1" shrinkToFit="1"/>
    </xf>
    <xf numFmtId="0" fontId="17" fillId="6" borderId="37" xfId="9" applyFont="1" applyFill="1" applyBorder="1" applyAlignment="1" applyProtection="1">
      <alignment horizontal="center" vertical="center" wrapText="1" shrinkToFit="1"/>
    </xf>
    <xf numFmtId="0" fontId="17" fillId="6" borderId="36" xfId="9" applyFont="1" applyFill="1" applyBorder="1" applyAlignment="1" applyProtection="1">
      <alignment horizontal="center" vertical="center" wrapText="1" shrinkToFit="1"/>
    </xf>
    <xf numFmtId="0" fontId="32" fillId="0" borderId="1" xfId="27" applyFont="1" applyBorder="1" applyAlignment="1" applyProtection="1">
      <alignment horizontal="center" vertical="center" wrapText="1"/>
    </xf>
    <xf numFmtId="0" fontId="30" fillId="0" borderId="41" xfId="27" applyFont="1" applyBorder="1" applyAlignment="1" applyProtection="1">
      <alignment horizontal="center" vertical="center" wrapText="1" shrinkToFit="1"/>
      <protection locked="0"/>
    </xf>
    <xf numFmtId="0" fontId="30" fillId="0" borderId="43" xfId="27" applyFont="1" applyBorder="1" applyAlignment="1" applyProtection="1">
      <alignment horizontal="center" vertical="center" wrapText="1" shrinkToFit="1"/>
      <protection locked="0"/>
    </xf>
    <xf numFmtId="0" fontId="21" fillId="0" borderId="0" xfId="0" applyFont="1" applyBorder="1" applyAlignment="1">
      <alignment horizontal="center" vertical="center" wrapText="1"/>
    </xf>
    <xf numFmtId="0" fontId="65" fillId="5" borderId="1" xfId="1" applyFont="1" applyFill="1" applyBorder="1" applyAlignment="1">
      <alignment horizontal="center" vertical="center" wrapText="1"/>
    </xf>
    <xf numFmtId="0" fontId="16" fillId="0" borderId="41" xfId="0" applyFont="1" applyBorder="1" applyAlignment="1">
      <alignment horizontal="center" vertical="center"/>
    </xf>
    <xf numFmtId="0" fontId="16" fillId="0" borderId="42" xfId="0" applyFont="1" applyBorder="1" applyAlignment="1">
      <alignment horizontal="center" vertical="center"/>
    </xf>
    <xf numFmtId="0" fontId="16" fillId="0" borderId="43" xfId="0" applyFont="1" applyBorder="1" applyAlignment="1">
      <alignment horizontal="center" vertical="center"/>
    </xf>
    <xf numFmtId="0" fontId="30" fillId="0" borderId="1" xfId="3" applyFont="1" applyBorder="1" applyAlignment="1">
      <alignment horizontal="center" vertical="center" wrapText="1" shrinkToFit="1"/>
    </xf>
    <xf numFmtId="0" fontId="16" fillId="0" borderId="1" xfId="0" applyFont="1" applyBorder="1" applyAlignment="1">
      <alignment horizontal="center" vertical="center"/>
    </xf>
    <xf numFmtId="0" fontId="54" fillId="0" borderId="0" xfId="9" applyFont="1" applyFill="1" applyBorder="1" applyAlignment="1" applyProtection="1">
      <alignment horizontal="center" vertical="center" wrapText="1"/>
    </xf>
    <xf numFmtId="0" fontId="30" fillId="0" borderId="3" xfId="3" applyFont="1" applyBorder="1" applyAlignment="1">
      <alignment horizontal="center" vertical="center" wrapText="1" shrinkToFit="1"/>
    </xf>
    <xf numFmtId="0" fontId="30" fillId="0" borderId="5" xfId="3" applyFont="1" applyBorder="1" applyAlignment="1">
      <alignment horizontal="center" vertical="center" wrapText="1" shrinkToFit="1"/>
    </xf>
    <xf numFmtId="0" fontId="30" fillId="0" borderId="51" xfId="3" applyFont="1" applyBorder="1" applyAlignment="1">
      <alignment horizontal="center" vertical="center" wrapText="1" shrinkToFit="1"/>
    </xf>
    <xf numFmtId="0" fontId="30" fillId="0" borderId="53" xfId="3" applyFont="1" applyBorder="1" applyAlignment="1">
      <alignment horizontal="center" vertical="center" wrapText="1" shrinkToFit="1"/>
    </xf>
    <xf numFmtId="0" fontId="30" fillId="0" borderId="54" xfId="3" applyFont="1" applyBorder="1" applyAlignment="1">
      <alignment horizontal="center" vertical="center" wrapText="1" shrinkToFit="1"/>
    </xf>
    <xf numFmtId="0" fontId="30" fillId="0" borderId="52" xfId="3" applyFont="1" applyBorder="1" applyAlignment="1">
      <alignment horizontal="center" vertical="center" wrapText="1" shrinkToFit="1"/>
    </xf>
    <xf numFmtId="0" fontId="54" fillId="5" borderId="35" xfId="9" applyFont="1" applyFill="1" applyBorder="1" applyAlignment="1" applyProtection="1">
      <alignment horizontal="center" vertical="center"/>
    </xf>
    <xf numFmtId="0" fontId="54" fillId="5" borderId="37" xfId="9" applyFont="1" applyFill="1" applyBorder="1" applyAlignment="1" applyProtection="1">
      <alignment horizontal="center" vertical="center"/>
    </xf>
    <xf numFmtId="0" fontId="16" fillId="0" borderId="3" xfId="0" applyFont="1" applyBorder="1" applyAlignment="1">
      <alignment horizontal="center" vertical="center" wrapText="1"/>
    </xf>
    <xf numFmtId="0" fontId="16" fillId="0" borderId="5" xfId="0" applyFont="1" applyBorder="1" applyAlignment="1">
      <alignment horizontal="center" vertical="center" wrapText="1"/>
    </xf>
    <xf numFmtId="0" fontId="16" fillId="0" borderId="51" xfId="0" applyFont="1" applyBorder="1" applyAlignment="1">
      <alignment horizontal="center" vertical="center" wrapText="1"/>
    </xf>
    <xf numFmtId="0" fontId="16" fillId="0" borderId="53" xfId="0" applyFont="1" applyBorder="1" applyAlignment="1">
      <alignment horizontal="center" vertical="center" wrapText="1"/>
    </xf>
    <xf numFmtId="0" fontId="16" fillId="0" borderId="54" xfId="0" applyFont="1" applyBorder="1" applyAlignment="1">
      <alignment horizontal="center" vertical="center" wrapText="1"/>
    </xf>
    <xf numFmtId="0" fontId="16" fillId="0" borderId="52" xfId="0" applyFont="1" applyBorder="1" applyAlignment="1">
      <alignment horizontal="center" vertical="center" wrapText="1"/>
    </xf>
    <xf numFmtId="0" fontId="32" fillId="3" borderId="1" xfId="1" applyFont="1" applyFill="1" applyBorder="1" applyAlignment="1">
      <alignment horizontal="center" vertical="center" wrapText="1"/>
    </xf>
    <xf numFmtId="0" fontId="36" fillId="5" borderId="1" xfId="1" applyFont="1" applyFill="1" applyBorder="1" applyAlignment="1">
      <alignment horizontal="center" vertical="center" wrapText="1" shrinkToFit="1"/>
    </xf>
    <xf numFmtId="0" fontId="16" fillId="0" borderId="1" xfId="0" applyFont="1" applyBorder="1" applyAlignment="1">
      <alignment horizontal="left" vertical="center"/>
    </xf>
    <xf numFmtId="0" fontId="36" fillId="5" borderId="35" xfId="1" applyFont="1" applyFill="1" applyBorder="1" applyAlignment="1">
      <alignment horizontal="center" vertical="center" wrapText="1" shrinkToFit="1"/>
    </xf>
    <xf numFmtId="0" fontId="36" fillId="5" borderId="37" xfId="1" applyFont="1" applyFill="1" applyBorder="1" applyAlignment="1">
      <alignment horizontal="center" vertical="center" wrapText="1" shrinkToFit="1"/>
    </xf>
    <xf numFmtId="0" fontId="36" fillId="5" borderId="36" xfId="1" applyFont="1" applyFill="1" applyBorder="1" applyAlignment="1">
      <alignment horizontal="center" vertical="center" wrapText="1" shrinkToFit="1"/>
    </xf>
    <xf numFmtId="0" fontId="78" fillId="0" borderId="0" xfId="1" applyFont="1" applyFill="1" applyBorder="1" applyAlignment="1">
      <alignment horizontal="center" vertical="center"/>
    </xf>
    <xf numFmtId="0" fontId="19" fillId="5" borderId="36" xfId="1" applyFont="1" applyFill="1" applyBorder="1" applyAlignment="1">
      <alignment horizontal="center" vertical="center" wrapText="1"/>
    </xf>
    <xf numFmtId="0" fontId="30" fillId="0" borderId="1" xfId="3" applyFont="1" applyBorder="1" applyAlignment="1">
      <alignment horizontal="left" vertical="center" wrapText="1" shrinkToFit="1"/>
    </xf>
    <xf numFmtId="0" fontId="20" fillId="0" borderId="0" xfId="0" applyFont="1" applyBorder="1" applyAlignment="1">
      <alignment horizontal="center" vertical="center"/>
    </xf>
    <xf numFmtId="0" fontId="16" fillId="0" borderId="1" xfId="0" applyFont="1" applyBorder="1" applyAlignment="1">
      <alignment horizontal="left" vertical="center" wrapText="1"/>
    </xf>
    <xf numFmtId="0" fontId="16" fillId="0" borderId="1" xfId="0" applyFont="1" applyBorder="1" applyAlignment="1">
      <alignment horizontal="left" vertical="center" wrapText="1" shrinkToFit="1"/>
    </xf>
    <xf numFmtId="0" fontId="16" fillId="0" borderId="43" xfId="0" applyFont="1" applyBorder="1" applyAlignment="1">
      <alignment horizontal="left" vertical="center"/>
    </xf>
    <xf numFmtId="0" fontId="4" fillId="3" borderId="1" xfId="1" applyFont="1" applyFill="1" applyBorder="1" applyAlignment="1" applyProtection="1">
      <alignment horizontal="center" vertical="center" wrapText="1"/>
    </xf>
    <xf numFmtId="0" fontId="32" fillId="0" borderId="0" xfId="0" applyFont="1" applyFill="1" applyBorder="1" applyAlignment="1">
      <alignment horizontal="left" vertical="center" wrapText="1"/>
    </xf>
    <xf numFmtId="0" fontId="30" fillId="0" borderId="1" xfId="27" applyFont="1" applyBorder="1" applyAlignment="1" applyProtection="1">
      <alignment horizontal="left" vertical="center" wrapText="1" shrinkToFit="1"/>
    </xf>
    <xf numFmtId="0" fontId="54" fillId="5" borderId="3" xfId="9" applyFont="1" applyFill="1" applyBorder="1" applyAlignment="1" applyProtection="1">
      <alignment horizontal="center" vertical="center" wrapText="1" shrinkToFit="1"/>
    </xf>
    <xf numFmtId="0" fontId="54" fillId="5" borderId="51" xfId="9" applyFont="1" applyFill="1" applyBorder="1" applyAlignment="1" applyProtection="1">
      <alignment horizontal="center" vertical="center" wrapText="1" shrinkToFit="1"/>
    </xf>
    <xf numFmtId="0" fontId="16" fillId="0" borderId="0" xfId="0" applyFont="1" applyBorder="1" applyAlignment="1">
      <alignment horizontal="left" vertical="center"/>
    </xf>
    <xf numFmtId="0" fontId="55" fillId="8" borderId="41" xfId="0" applyFont="1" applyFill="1" applyBorder="1" applyAlignment="1" applyProtection="1">
      <alignment horizontal="center" vertical="center" wrapText="1" shrinkToFit="1"/>
    </xf>
    <xf numFmtId="0" fontId="55" fillId="8" borderId="43" xfId="0" applyFont="1" applyFill="1" applyBorder="1" applyAlignment="1" applyProtection="1">
      <alignment horizontal="center" vertical="center" wrapText="1" shrinkToFit="1"/>
    </xf>
    <xf numFmtId="0" fontId="27" fillId="5" borderId="41" xfId="1" applyFont="1" applyFill="1" applyBorder="1" applyAlignment="1">
      <alignment horizontal="center" vertical="center" wrapText="1"/>
    </xf>
    <xf numFmtId="0" fontId="27" fillId="5" borderId="43" xfId="1" applyFont="1" applyFill="1" applyBorder="1" applyAlignment="1">
      <alignment horizontal="center" vertical="center" wrapText="1"/>
    </xf>
    <xf numFmtId="0" fontId="16" fillId="0" borderId="42" xfId="3" applyFont="1" applyFill="1" applyBorder="1" applyAlignment="1">
      <alignment horizontal="center" vertical="center" wrapText="1" shrinkToFit="1"/>
    </xf>
    <xf numFmtId="0" fontId="16" fillId="0" borderId="0" xfId="3" applyFont="1" applyFill="1" applyBorder="1" applyAlignment="1">
      <alignment horizontal="center" vertical="center" wrapText="1" shrinkToFit="1"/>
    </xf>
    <xf numFmtId="0" fontId="16" fillId="0" borderId="41" xfId="3" applyFont="1" applyBorder="1" applyAlignment="1">
      <alignment horizontal="center" vertical="center" wrapText="1"/>
    </xf>
    <xf numFmtId="0" fontId="16" fillId="0" borderId="42" xfId="3" applyFont="1" applyBorder="1" applyAlignment="1">
      <alignment horizontal="center" vertical="center" wrapText="1"/>
    </xf>
    <xf numFmtId="0" fontId="16" fillId="0" borderId="43" xfId="3" applyFont="1" applyBorder="1" applyAlignment="1">
      <alignment horizontal="center" vertical="center" wrapText="1"/>
    </xf>
    <xf numFmtId="0" fontId="48" fillId="0" borderId="0" xfId="9" applyFont="1" applyAlignment="1" applyProtection="1">
      <alignment horizontal="center" vertical="center" wrapText="1"/>
    </xf>
    <xf numFmtId="0" fontId="28" fillId="5" borderId="51" xfId="3" applyFont="1" applyFill="1" applyBorder="1" applyAlignment="1">
      <alignment horizontal="center" vertical="center" wrapText="1"/>
    </xf>
    <xf numFmtId="0" fontId="16" fillId="0" borderId="1" xfId="3" applyFont="1" applyBorder="1" applyAlignment="1">
      <alignment horizontal="center"/>
    </xf>
    <xf numFmtId="0" fontId="64" fillId="0" borderId="0" xfId="1" applyFont="1" applyFill="1" applyBorder="1" applyAlignment="1">
      <alignment horizontal="center" vertical="center" wrapText="1"/>
    </xf>
    <xf numFmtId="0" fontId="16" fillId="0" borderId="0" xfId="0" applyFont="1" applyBorder="1" applyAlignment="1">
      <alignment horizontal="center" vertical="center"/>
    </xf>
    <xf numFmtId="0" fontId="39" fillId="0" borderId="41" xfId="1" applyFont="1" applyFill="1" applyBorder="1" applyAlignment="1">
      <alignment horizontal="center" vertical="center" wrapText="1"/>
    </xf>
    <xf numFmtId="0" fontId="39" fillId="0" borderId="42" xfId="1" applyFont="1" applyFill="1" applyBorder="1" applyAlignment="1">
      <alignment horizontal="center" vertical="center" wrapText="1"/>
    </xf>
    <xf numFmtId="0" fontId="39" fillId="0" borderId="43" xfId="1" applyFont="1" applyFill="1" applyBorder="1" applyAlignment="1">
      <alignment horizontal="center" vertical="center" wrapText="1"/>
    </xf>
    <xf numFmtId="0" fontId="19" fillId="5" borderId="51" xfId="3" applyFont="1" applyFill="1" applyBorder="1" applyAlignment="1">
      <alignment horizontal="center" vertical="center" wrapText="1"/>
    </xf>
    <xf numFmtId="0" fontId="19" fillId="5" borderId="0" xfId="3" applyFont="1" applyFill="1" applyBorder="1" applyAlignment="1">
      <alignment horizontal="center" vertical="center" wrapText="1"/>
    </xf>
    <xf numFmtId="0" fontId="19" fillId="5" borderId="5" xfId="1" applyFont="1" applyFill="1" applyBorder="1" applyAlignment="1">
      <alignment horizontal="center" vertical="center" wrapText="1"/>
    </xf>
    <xf numFmtId="0" fontId="19" fillId="5" borderId="53" xfId="1" applyFont="1" applyFill="1" applyBorder="1" applyAlignment="1">
      <alignment horizontal="center" vertical="center" wrapText="1"/>
    </xf>
    <xf numFmtId="0" fontId="19" fillId="5" borderId="52" xfId="1" applyFont="1" applyFill="1" applyBorder="1" applyAlignment="1">
      <alignment horizontal="center" vertical="center" wrapText="1"/>
    </xf>
    <xf numFmtId="0" fontId="39" fillId="0" borderId="1" xfId="1" applyFont="1" applyFill="1" applyBorder="1" applyAlignment="1">
      <alignment horizontal="center" vertical="center" wrapText="1"/>
    </xf>
    <xf numFmtId="0" fontId="39" fillId="0" borderId="1" xfId="1" applyFont="1" applyFill="1" applyBorder="1" applyAlignment="1">
      <alignment horizontal="center" vertical="center"/>
    </xf>
    <xf numFmtId="0" fontId="19" fillId="5" borderId="35" xfId="1" applyFont="1" applyFill="1" applyBorder="1" applyAlignment="1">
      <alignment horizontal="center" vertical="center"/>
    </xf>
    <xf numFmtId="0" fontId="19" fillId="5" borderId="37" xfId="1" applyFont="1" applyFill="1" applyBorder="1" applyAlignment="1">
      <alignment horizontal="center" vertical="center"/>
    </xf>
    <xf numFmtId="0" fontId="19" fillId="5" borderId="36" xfId="1" applyFont="1" applyFill="1" applyBorder="1" applyAlignment="1">
      <alignment horizontal="center" vertical="center"/>
    </xf>
    <xf numFmtId="0" fontId="40" fillId="5" borderId="35" xfId="1" applyFont="1" applyFill="1" applyBorder="1" applyAlignment="1">
      <alignment horizontal="center" vertical="center"/>
    </xf>
    <xf numFmtId="0" fontId="40" fillId="5" borderId="37" xfId="1" applyFont="1" applyFill="1" applyBorder="1" applyAlignment="1">
      <alignment horizontal="center" vertical="center"/>
    </xf>
    <xf numFmtId="0" fontId="40" fillId="5" borderId="36" xfId="1" applyFont="1" applyFill="1" applyBorder="1" applyAlignment="1">
      <alignment horizontal="center" vertical="center"/>
    </xf>
    <xf numFmtId="0" fontId="55" fillId="9" borderId="1" xfId="1" applyFont="1" applyFill="1" applyBorder="1" applyAlignment="1">
      <alignment horizontal="center" vertical="center" wrapText="1" shrinkToFit="1"/>
    </xf>
    <xf numFmtId="0" fontId="19" fillId="5" borderId="0" xfId="1" applyFont="1" applyFill="1" applyBorder="1" applyAlignment="1">
      <alignment horizontal="center" vertical="center"/>
    </xf>
    <xf numFmtId="0" fontId="30" fillId="0" borderId="1" xfId="14" applyFont="1" applyBorder="1" applyAlignment="1" applyProtection="1">
      <alignment horizontal="center" vertical="center" wrapText="1" shrinkToFit="1"/>
    </xf>
    <xf numFmtId="0" fontId="30" fillId="0" borderId="1" xfId="16" applyFont="1" applyBorder="1" applyAlignment="1" applyProtection="1">
      <alignment horizontal="center" vertical="center" wrapText="1" shrinkToFit="1"/>
    </xf>
    <xf numFmtId="0" fontId="30" fillId="0" borderId="3" xfId="14" applyFont="1" applyBorder="1" applyAlignment="1" applyProtection="1">
      <alignment horizontal="center" vertical="center" wrapText="1" shrinkToFit="1"/>
    </xf>
    <xf numFmtId="0" fontId="30" fillId="0" borderId="5" xfId="14" applyFont="1" applyBorder="1" applyAlignment="1" applyProtection="1">
      <alignment horizontal="center" vertical="center" wrapText="1" shrinkToFit="1"/>
    </xf>
    <xf numFmtId="0" fontId="30" fillId="0" borderId="51" xfId="14" applyFont="1" applyBorder="1" applyAlignment="1" applyProtection="1">
      <alignment horizontal="center" vertical="center" wrapText="1" shrinkToFit="1"/>
    </xf>
    <xf numFmtId="0" fontId="30" fillId="0" borderId="53" xfId="14" applyFont="1" applyBorder="1" applyAlignment="1" applyProtection="1">
      <alignment horizontal="center" vertical="center" wrapText="1" shrinkToFit="1"/>
    </xf>
    <xf numFmtId="0" fontId="30" fillId="0" borderId="54" xfId="14" applyFont="1" applyBorder="1" applyAlignment="1" applyProtection="1">
      <alignment horizontal="center" vertical="center" wrapText="1" shrinkToFit="1"/>
    </xf>
    <xf numFmtId="0" fontId="30" fillId="0" borderId="52" xfId="14" applyFont="1" applyBorder="1" applyAlignment="1" applyProtection="1">
      <alignment horizontal="center" vertical="center" wrapText="1" shrinkToFit="1"/>
    </xf>
    <xf numFmtId="0" fontId="39" fillId="0" borderId="41" xfId="1" applyFont="1" applyFill="1" applyBorder="1" applyAlignment="1">
      <alignment horizontal="center" vertical="center"/>
    </xf>
    <xf numFmtId="0" fontId="39" fillId="0" borderId="43" xfId="1" applyFont="1" applyFill="1" applyBorder="1" applyAlignment="1">
      <alignment horizontal="center" vertical="center"/>
    </xf>
    <xf numFmtId="0" fontId="39" fillId="0" borderId="41" xfId="1" applyFont="1" applyFill="1" applyBorder="1" applyAlignment="1">
      <alignment horizontal="center" vertical="center" wrapText="1" shrinkToFit="1"/>
    </xf>
    <xf numFmtId="0" fontId="39" fillId="0" borderId="43" xfId="1" applyFont="1" applyFill="1" applyBorder="1" applyAlignment="1">
      <alignment horizontal="center" vertical="center" wrapText="1" shrinkToFit="1"/>
    </xf>
    <xf numFmtId="0" fontId="19" fillId="5" borderId="3" xfId="1" applyFont="1" applyFill="1" applyBorder="1" applyAlignment="1">
      <alignment horizontal="center" vertical="center" wrapText="1" shrinkToFit="1"/>
    </xf>
    <xf numFmtId="0" fontId="19" fillId="5" borderId="54" xfId="1" applyFont="1" applyFill="1" applyBorder="1" applyAlignment="1">
      <alignment horizontal="center" vertical="center" wrapText="1" shrinkToFit="1"/>
    </xf>
    <xf numFmtId="0" fontId="30" fillId="0" borderId="0" xfId="0" applyFont="1" applyBorder="1" applyAlignment="1">
      <alignment horizontal="center" wrapText="1" shrinkToFit="1"/>
    </xf>
    <xf numFmtId="0" fontId="17" fillId="0" borderId="0" xfId="9" applyFont="1" applyAlignment="1" applyProtection="1">
      <alignment horizontal="center" vertical="center"/>
    </xf>
    <xf numFmtId="0" fontId="48" fillId="0" borderId="0" xfId="1" applyFont="1" applyFill="1" applyBorder="1" applyAlignment="1">
      <alignment horizontal="center" vertical="center" wrapText="1"/>
    </xf>
    <xf numFmtId="0" fontId="48" fillId="8" borderId="1" xfId="1" applyFont="1" applyFill="1" applyBorder="1" applyAlignment="1">
      <alignment horizontal="center" vertical="center" wrapText="1" shrinkToFit="1"/>
    </xf>
    <xf numFmtId="0" fontId="48" fillId="8" borderId="1" xfId="1" applyFont="1" applyFill="1" applyBorder="1" applyAlignment="1">
      <alignment horizontal="center" vertical="center" wrapText="1"/>
    </xf>
    <xf numFmtId="0" fontId="48" fillId="8" borderId="41" xfId="1" applyFont="1" applyFill="1" applyBorder="1" applyAlignment="1">
      <alignment horizontal="center" vertical="center" wrapText="1"/>
    </xf>
    <xf numFmtId="0" fontId="48" fillId="8" borderId="42" xfId="1" applyFont="1" applyFill="1" applyBorder="1" applyAlignment="1">
      <alignment horizontal="center" vertical="center" wrapText="1"/>
    </xf>
    <xf numFmtId="0" fontId="48" fillId="8" borderId="43" xfId="1" applyFont="1" applyFill="1" applyBorder="1" applyAlignment="1">
      <alignment horizontal="center" vertical="center" wrapText="1"/>
    </xf>
    <xf numFmtId="0" fontId="30" fillId="0" borderId="1" xfId="14" applyFont="1" applyBorder="1" applyAlignment="1">
      <alignment horizontal="center" vertical="center" wrapText="1" shrinkToFit="1"/>
    </xf>
    <xf numFmtId="0" fontId="48" fillId="8" borderId="35" xfId="1" applyFont="1" applyFill="1" applyBorder="1" applyAlignment="1">
      <alignment horizontal="center" vertical="center" wrapText="1"/>
    </xf>
    <xf numFmtId="0" fontId="48" fillId="8" borderId="36" xfId="1" applyFont="1" applyFill="1" applyBorder="1" applyAlignment="1">
      <alignment horizontal="center" vertical="center" wrapText="1"/>
    </xf>
    <xf numFmtId="0" fontId="44" fillId="5" borderId="35" xfId="1" applyFont="1" applyFill="1" applyBorder="1" applyAlignment="1">
      <alignment horizontal="center" vertical="center" wrapText="1" shrinkToFit="1"/>
    </xf>
    <xf numFmtId="0" fontId="44" fillId="5" borderId="37" xfId="1" applyFont="1" applyFill="1" applyBorder="1" applyAlignment="1">
      <alignment horizontal="center" vertical="center" wrapText="1" shrinkToFit="1"/>
    </xf>
    <xf numFmtId="0" fontId="44" fillId="5" borderId="36" xfId="1" applyFont="1" applyFill="1" applyBorder="1" applyAlignment="1">
      <alignment horizontal="center" vertical="center" wrapText="1" shrinkToFit="1"/>
    </xf>
    <xf numFmtId="0" fontId="87" fillId="0" borderId="6" xfId="1" applyFont="1" applyFill="1" applyBorder="1" applyAlignment="1">
      <alignment horizontal="center" vertical="center" wrapText="1"/>
    </xf>
    <xf numFmtId="0" fontId="42" fillId="0" borderId="0" xfId="10" applyFont="1" applyFill="1" applyBorder="1" applyAlignment="1">
      <alignment horizontal="center" vertical="center" wrapText="1"/>
    </xf>
    <xf numFmtId="0" fontId="27" fillId="0" borderId="35" xfId="1" applyFont="1" applyFill="1" applyBorder="1" applyAlignment="1">
      <alignment horizontal="center" vertical="center" wrapText="1" shrinkToFit="1"/>
    </xf>
    <xf numFmtId="0" fontId="27" fillId="0" borderId="37" xfId="1" applyFont="1" applyFill="1" applyBorder="1" applyAlignment="1">
      <alignment horizontal="center" vertical="center" wrapText="1" shrinkToFit="1"/>
    </xf>
    <xf numFmtId="0" fontId="50" fillId="0" borderId="35" xfId="1" applyFont="1" applyFill="1" applyBorder="1" applyAlignment="1" applyProtection="1">
      <alignment horizontal="left" vertical="center" wrapText="1" shrinkToFit="1"/>
    </xf>
    <xf numFmtId="0" fontId="50" fillId="0" borderId="37" xfId="1" applyFont="1" applyFill="1" applyBorder="1" applyAlignment="1" applyProtection="1">
      <alignment horizontal="left" vertical="center" wrapText="1" shrinkToFit="1"/>
    </xf>
    <xf numFmtId="0" fontId="50" fillId="0" borderId="1" xfId="1" applyFont="1" applyFill="1" applyBorder="1" applyAlignment="1" applyProtection="1">
      <alignment horizontal="left" vertical="center" wrapText="1" shrinkToFit="1"/>
    </xf>
    <xf numFmtId="0" fontId="50" fillId="0" borderId="1" xfId="1" applyFont="1" applyFill="1" applyBorder="1" applyAlignment="1" applyProtection="1">
      <alignment horizontal="left" vertical="center"/>
    </xf>
    <xf numFmtId="0" fontId="27" fillId="0" borderId="4" xfId="1" applyFont="1" applyFill="1" applyBorder="1" applyAlignment="1">
      <alignment horizontal="center" vertical="center" wrapText="1" shrinkToFit="1"/>
    </xf>
    <xf numFmtId="0" fontId="49" fillId="0" borderId="3" xfId="0" applyFont="1" applyFill="1" applyBorder="1" applyAlignment="1">
      <alignment horizontal="center" vertical="center"/>
    </xf>
    <xf numFmtId="0" fontId="49" fillId="0" borderId="5" xfId="0" applyFont="1" applyFill="1" applyBorder="1" applyAlignment="1">
      <alignment horizontal="center" vertical="center"/>
    </xf>
    <xf numFmtId="0" fontId="49" fillId="0" borderId="51" xfId="0" applyFont="1" applyFill="1" applyBorder="1" applyAlignment="1">
      <alignment horizontal="center" vertical="center"/>
    </xf>
    <xf numFmtId="0" fontId="49" fillId="0" borderId="53" xfId="0" applyFont="1" applyFill="1" applyBorder="1" applyAlignment="1">
      <alignment horizontal="center" vertical="center"/>
    </xf>
    <xf numFmtId="0" fontId="49" fillId="0" borderId="1" xfId="0" applyFont="1" applyFill="1" applyBorder="1" applyAlignment="1">
      <alignment horizontal="center" vertical="center"/>
    </xf>
    <xf numFmtId="0" fontId="54" fillId="5" borderId="4" xfId="9" applyFont="1" applyFill="1" applyBorder="1" applyAlignment="1" applyProtection="1">
      <alignment horizontal="center" vertical="center"/>
    </xf>
    <xf numFmtId="0" fontId="54" fillId="5" borderId="0" xfId="9" applyFont="1" applyFill="1" applyBorder="1" applyAlignment="1" applyProtection="1">
      <alignment horizontal="center" vertical="center"/>
    </xf>
    <xf numFmtId="0" fontId="64" fillId="0" borderId="54" xfId="1" applyFont="1" applyFill="1" applyBorder="1" applyAlignment="1">
      <alignment horizontal="center" vertical="center"/>
    </xf>
    <xf numFmtId="0" fontId="64" fillId="0" borderId="6" xfId="1" applyFont="1" applyFill="1" applyBorder="1" applyAlignment="1">
      <alignment horizontal="center" vertical="center"/>
    </xf>
    <xf numFmtId="0" fontId="54" fillId="5" borderId="36" xfId="9" applyFont="1" applyFill="1" applyBorder="1" applyAlignment="1" applyProtection="1">
      <alignment horizontal="center" vertical="center"/>
    </xf>
    <xf numFmtId="0" fontId="50" fillId="0" borderId="43" xfId="1" applyFont="1" applyFill="1" applyBorder="1" applyAlignment="1" applyProtection="1">
      <alignment horizontal="left" vertical="center"/>
    </xf>
    <xf numFmtId="0" fontId="52" fillId="0" borderId="43" xfId="8" applyFont="1" applyFill="1" applyBorder="1" applyAlignment="1" applyProtection="1">
      <alignment horizontal="left" vertical="center"/>
    </xf>
    <xf numFmtId="0" fontId="50" fillId="0" borderId="54" xfId="1" applyFont="1" applyFill="1" applyBorder="1" applyAlignment="1" applyProtection="1">
      <alignment horizontal="left" vertical="center"/>
    </xf>
    <xf numFmtId="0" fontId="54" fillId="0" borderId="0" xfId="9" applyFont="1" applyFill="1" applyBorder="1" applyAlignment="1" applyProtection="1">
      <alignment horizontal="center" vertical="center"/>
    </xf>
    <xf numFmtId="0" fontId="64" fillId="0" borderId="1" xfId="1" applyFont="1" applyFill="1" applyBorder="1" applyAlignment="1">
      <alignment horizontal="center" vertical="center"/>
    </xf>
    <xf numFmtId="0" fontId="21" fillId="0" borderId="0" xfId="0" applyFont="1" applyAlignment="1">
      <alignment vertical="center" wrapText="1"/>
    </xf>
    <xf numFmtId="0" fontId="32" fillId="0" borderId="1" xfId="1" applyFont="1" applyFill="1" applyBorder="1" applyAlignment="1" applyProtection="1">
      <alignment horizontal="center" vertical="center" wrapText="1" shrinkToFit="1"/>
      <protection locked="0"/>
    </xf>
    <xf numFmtId="0" fontId="26" fillId="0" borderId="1" xfId="1" applyFont="1" applyFill="1" applyBorder="1" applyAlignment="1">
      <alignment horizontal="center" vertical="center" wrapText="1" shrinkToFit="1"/>
    </xf>
    <xf numFmtId="0" fontId="26" fillId="0" borderId="1" xfId="1" applyFont="1" applyFill="1" applyBorder="1" applyAlignment="1">
      <alignment horizontal="center" vertical="center"/>
    </xf>
    <xf numFmtId="0" fontId="19" fillId="5" borderId="1" xfId="1" applyFont="1" applyFill="1" applyBorder="1" applyAlignment="1">
      <alignment horizontal="center" vertical="center" wrapText="1" shrinkToFit="1"/>
    </xf>
    <xf numFmtId="0" fontId="19" fillId="5" borderId="35" xfId="1" applyFont="1" applyFill="1" applyBorder="1" applyAlignment="1">
      <alignment horizontal="center" vertical="center" wrapText="1" shrinkToFit="1"/>
    </xf>
    <xf numFmtId="0" fontId="63" fillId="0" borderId="0" xfId="0" applyFont="1" applyAlignment="1">
      <alignment horizontal="center" vertical="center"/>
    </xf>
    <xf numFmtId="0" fontId="20" fillId="0" borderId="0" xfId="9" applyFont="1" applyBorder="1" applyAlignment="1">
      <alignment horizontal="center" vertical="center"/>
    </xf>
    <xf numFmtId="0" fontId="22" fillId="0" borderId="1" xfId="9" applyFont="1" applyBorder="1" applyAlignment="1">
      <alignment horizontal="center" vertical="center"/>
    </xf>
    <xf numFmtId="164" fontId="19" fillId="5" borderId="1" xfId="10" applyNumberFormat="1" applyFont="1" applyFill="1" applyBorder="1" applyAlignment="1" applyProtection="1">
      <alignment horizontal="center" vertical="center" wrapText="1" shrinkToFit="1"/>
      <protection locked="0"/>
    </xf>
    <xf numFmtId="0" fontId="20" fillId="0" borderId="1" xfId="9" applyFont="1" applyBorder="1" applyAlignment="1">
      <alignment horizontal="center" vertical="center"/>
    </xf>
    <xf numFmtId="0" fontId="64" fillId="0" borderId="1" xfId="9" applyFont="1" applyBorder="1" applyAlignment="1">
      <alignment horizontal="center" vertical="center"/>
    </xf>
    <xf numFmtId="0" fontId="79" fillId="0" borderId="0" xfId="9" applyFont="1" applyBorder="1" applyAlignment="1">
      <alignment horizontal="center" vertical="center"/>
    </xf>
    <xf numFmtId="164" fontId="19" fillId="5" borderId="41" xfId="10" applyNumberFormat="1" applyFont="1" applyFill="1" applyBorder="1" applyAlignment="1" applyProtection="1">
      <alignment horizontal="left" vertical="center" wrapText="1" shrinkToFit="1"/>
      <protection locked="0"/>
    </xf>
    <xf numFmtId="164" fontId="19" fillId="5" borderId="42" xfId="10" applyNumberFormat="1" applyFont="1" applyFill="1" applyBorder="1" applyAlignment="1" applyProtection="1">
      <alignment horizontal="left" vertical="center" wrapText="1" shrinkToFit="1"/>
      <protection locked="0"/>
    </xf>
    <xf numFmtId="164" fontId="19" fillId="5" borderId="43" xfId="10" applyNumberFormat="1" applyFont="1" applyFill="1" applyBorder="1" applyAlignment="1" applyProtection="1">
      <alignment horizontal="left" vertical="center" wrapText="1" shrinkToFit="1"/>
      <protection locked="0"/>
    </xf>
    <xf numFmtId="164" fontId="17" fillId="3" borderId="41" xfId="10" applyNumberFormat="1" applyFont="1" applyFill="1" applyBorder="1" applyAlignment="1" applyProtection="1">
      <alignment horizontal="left" vertical="center" wrapText="1" shrinkToFit="1"/>
      <protection locked="0"/>
    </xf>
    <xf numFmtId="164" fontId="17" fillId="3" borderId="42" xfId="10" applyNumberFormat="1" applyFont="1" applyFill="1" applyBorder="1" applyAlignment="1" applyProtection="1">
      <alignment horizontal="left" vertical="center" wrapText="1" shrinkToFit="1"/>
      <protection locked="0"/>
    </xf>
    <xf numFmtId="164" fontId="17" fillId="3" borderId="43" xfId="10" applyNumberFormat="1" applyFont="1" applyFill="1" applyBorder="1" applyAlignment="1" applyProtection="1">
      <alignment horizontal="left" vertical="center" wrapText="1" shrinkToFit="1"/>
      <protection locked="0"/>
    </xf>
    <xf numFmtId="0" fontId="20" fillId="0" borderId="1" xfId="9" applyFont="1" applyBorder="1" applyAlignment="1">
      <alignment horizontal="center"/>
    </xf>
    <xf numFmtId="9" fontId="17" fillId="6" borderId="35" xfId="5" applyNumberFormat="1" applyFont="1" applyFill="1" applyBorder="1" applyAlignment="1" applyProtection="1">
      <alignment horizontal="center" vertical="center" wrapText="1" shrinkToFit="1"/>
    </xf>
    <xf numFmtId="9" fontId="17" fillId="6" borderId="36" xfId="5" applyNumberFormat="1" applyFont="1" applyFill="1" applyBorder="1" applyAlignment="1" applyProtection="1">
      <alignment horizontal="center" vertical="center" wrapText="1" shrinkToFit="1"/>
    </xf>
    <xf numFmtId="0" fontId="24" fillId="0" borderId="1" xfId="1" applyFont="1" applyFill="1" applyBorder="1" applyAlignment="1">
      <alignment horizontal="center" vertical="center" wrapText="1"/>
    </xf>
    <xf numFmtId="9" fontId="24" fillId="0" borderId="35" xfId="1" applyNumberFormat="1" applyFont="1" applyFill="1" applyBorder="1" applyAlignment="1">
      <alignment horizontal="center" vertical="center" wrapText="1"/>
    </xf>
    <xf numFmtId="9" fontId="24" fillId="0" borderId="36" xfId="1" applyNumberFormat="1" applyFont="1" applyFill="1" applyBorder="1" applyAlignment="1">
      <alignment horizontal="center" vertical="center" wrapText="1"/>
    </xf>
    <xf numFmtId="0" fontId="33" fillId="5" borderId="1" xfId="1" applyFont="1" applyFill="1" applyBorder="1" applyAlignment="1">
      <alignment horizontal="center" vertical="center" wrapText="1"/>
    </xf>
    <xf numFmtId="0" fontId="20" fillId="0" borderId="0" xfId="9" applyFont="1" applyFill="1" applyBorder="1" applyAlignment="1">
      <alignment horizontal="center"/>
    </xf>
    <xf numFmtId="0" fontId="20" fillId="0" borderId="0" xfId="9" applyFont="1" applyBorder="1" applyAlignment="1">
      <alignment horizontal="center"/>
    </xf>
    <xf numFmtId="9" fontId="26" fillId="0" borderId="1" xfId="5" applyFont="1" applyFill="1" applyBorder="1" applyAlignment="1">
      <alignment horizontal="center" vertical="center" wrapText="1" shrinkToFit="1"/>
    </xf>
    <xf numFmtId="0" fontId="16" fillId="0" borderId="1" xfId="3" applyFont="1" applyBorder="1" applyAlignment="1">
      <alignment horizontal="center" vertical="center"/>
    </xf>
    <xf numFmtId="0" fontId="19" fillId="5" borderId="51" xfId="1" applyFont="1" applyFill="1" applyBorder="1" applyAlignment="1">
      <alignment horizontal="center" vertical="center" wrapText="1" shrinkToFit="1"/>
    </xf>
    <xf numFmtId="0" fontId="17" fillId="0" borderId="1" xfId="3" applyFont="1" applyBorder="1" applyAlignment="1">
      <alignment horizontal="center" vertical="center"/>
    </xf>
    <xf numFmtId="0" fontId="19" fillId="5" borderId="0" xfId="1" applyFont="1" applyFill="1" applyBorder="1" applyAlignment="1">
      <alignment horizontal="center" vertical="center" wrapText="1" shrinkToFit="1"/>
    </xf>
    <xf numFmtId="0" fontId="19" fillId="5" borderId="51" xfId="1" applyFont="1" applyFill="1" applyBorder="1" applyAlignment="1">
      <alignment horizontal="center" vertical="center"/>
    </xf>
    <xf numFmtId="165" fontId="24" fillId="0" borderId="1" xfId="10" applyNumberFormat="1" applyFont="1" applyFill="1" applyBorder="1" applyAlignment="1" applyProtection="1">
      <alignment horizontal="center" vertical="center" wrapText="1"/>
      <protection locked="0"/>
    </xf>
    <xf numFmtId="9" fontId="17" fillId="6" borderId="35" xfId="5" applyFont="1" applyFill="1" applyBorder="1" applyAlignment="1" applyProtection="1">
      <alignment horizontal="center" vertical="center" wrapText="1" shrinkToFit="1"/>
    </xf>
    <xf numFmtId="9" fontId="17" fillId="6" borderId="36" xfId="5" applyFont="1" applyFill="1" applyBorder="1" applyAlignment="1" applyProtection="1">
      <alignment horizontal="center" vertical="center" wrapText="1" shrinkToFit="1"/>
    </xf>
    <xf numFmtId="0" fontId="32" fillId="0" borderId="1" xfId="1" applyNumberFormat="1" applyFont="1" applyFill="1" applyBorder="1" applyAlignment="1" applyProtection="1">
      <alignment horizontal="center" vertical="center" wrapText="1" shrinkToFit="1"/>
      <protection locked="0"/>
    </xf>
    <xf numFmtId="0" fontId="50" fillId="0" borderId="51" xfId="1" applyFont="1" applyFill="1" applyBorder="1" applyAlignment="1">
      <alignment horizontal="center" vertical="center"/>
    </xf>
    <xf numFmtId="0" fontId="50" fillId="0" borderId="0" xfId="1" applyFont="1" applyFill="1" applyBorder="1" applyAlignment="1">
      <alignment horizontal="center" vertical="center"/>
    </xf>
    <xf numFmtId="0" fontId="20" fillId="0" borderId="51" xfId="9" applyFont="1" applyBorder="1" applyAlignment="1">
      <alignment horizontal="center"/>
    </xf>
    <xf numFmtId="0" fontId="19" fillId="5" borderId="52" xfId="1" applyFont="1" applyFill="1" applyBorder="1" applyAlignment="1">
      <alignment horizontal="center" vertical="center" wrapText="1" shrinkToFit="1"/>
    </xf>
    <xf numFmtId="0" fontId="19" fillId="5" borderId="53" xfId="1" applyFont="1" applyFill="1" applyBorder="1" applyAlignment="1">
      <alignment horizontal="center" vertical="center" wrapText="1" shrinkToFit="1"/>
    </xf>
    <xf numFmtId="0" fontId="17" fillId="0" borderId="0" xfId="9" applyFont="1" applyAlignment="1">
      <alignment horizontal="center" vertical="center"/>
    </xf>
    <xf numFmtId="0" fontId="20" fillId="0" borderId="1" xfId="9" applyFont="1" applyFill="1" applyBorder="1" applyAlignment="1">
      <alignment horizontal="center"/>
    </xf>
    <xf numFmtId="0" fontId="16" fillId="0" borderId="35" xfId="9" applyFont="1" applyFill="1" applyBorder="1" applyAlignment="1">
      <alignment horizontal="center" vertical="center"/>
    </xf>
    <xf numFmtId="0" fontId="16" fillId="0" borderId="36" xfId="9" applyFont="1" applyFill="1" applyBorder="1" applyAlignment="1">
      <alignment horizontal="center" vertical="center"/>
    </xf>
    <xf numFmtId="0" fontId="16" fillId="0" borderId="1" xfId="9" applyFont="1" applyFill="1" applyBorder="1" applyAlignment="1">
      <alignment horizontal="center" vertical="center"/>
    </xf>
    <xf numFmtId="0" fontId="19" fillId="5" borderId="41" xfId="1" applyFont="1" applyFill="1" applyBorder="1" applyAlignment="1">
      <alignment horizontal="center" vertical="center" wrapText="1" shrinkToFit="1"/>
    </xf>
    <xf numFmtId="0" fontId="19" fillId="5" borderId="43" xfId="1" applyFont="1" applyFill="1" applyBorder="1" applyAlignment="1">
      <alignment horizontal="center" vertical="center" wrapText="1" shrinkToFit="1"/>
    </xf>
    <xf numFmtId="0" fontId="94" fillId="3" borderId="0" xfId="0" applyFont="1" applyFill="1" applyAlignment="1">
      <alignment horizontal="left" vertical="center"/>
    </xf>
    <xf numFmtId="0" fontId="93" fillId="3" borderId="0" xfId="0" applyFont="1" applyFill="1" applyBorder="1" applyAlignment="1">
      <alignment horizontal="left" vertical="center" wrapText="1" shrinkToFit="1"/>
    </xf>
    <xf numFmtId="0" fontId="82" fillId="0" borderId="32" xfId="0" applyFont="1" applyFill="1" applyBorder="1" applyAlignment="1" applyProtection="1">
      <alignment horizontal="center" vertical="center" wrapText="1" shrinkToFit="1"/>
    </xf>
    <xf numFmtId="0" fontId="82" fillId="0" borderId="22" xfId="0" applyFont="1" applyFill="1" applyBorder="1" applyAlignment="1" applyProtection="1">
      <alignment horizontal="center" vertical="center" wrapText="1" shrinkToFit="1"/>
    </xf>
    <xf numFmtId="0" fontId="82" fillId="0" borderId="21" xfId="0" applyFont="1" applyFill="1" applyBorder="1" applyAlignment="1" applyProtection="1">
      <alignment horizontal="center" vertical="center" wrapText="1" shrinkToFit="1"/>
    </xf>
    <xf numFmtId="0" fontId="84" fillId="0" borderId="32" xfId="0" applyFont="1" applyFill="1" applyBorder="1" applyAlignment="1">
      <alignment horizontal="center" vertical="center" wrapText="1" shrinkToFit="1"/>
    </xf>
    <xf numFmtId="0" fontId="84" fillId="0" borderId="22" xfId="0" applyFont="1" applyFill="1" applyBorder="1" applyAlignment="1">
      <alignment horizontal="center" vertical="center" wrapText="1" shrinkToFit="1"/>
    </xf>
    <xf numFmtId="0" fontId="83" fillId="0" borderId="47" xfId="0" applyFont="1" applyFill="1" applyBorder="1" applyAlignment="1">
      <alignment horizontal="center" vertical="center" wrapText="1"/>
    </xf>
    <xf numFmtId="0" fontId="83" fillId="0" borderId="49" xfId="0" applyFont="1" applyFill="1" applyBorder="1" applyAlignment="1">
      <alignment horizontal="center" vertical="center" wrapText="1"/>
    </xf>
    <xf numFmtId="0" fontId="83" fillId="0" borderId="65" xfId="0" applyFont="1" applyFill="1" applyBorder="1" applyAlignment="1">
      <alignment horizontal="center" vertical="center" wrapText="1"/>
    </xf>
    <xf numFmtId="0" fontId="83" fillId="0" borderId="50" xfId="0" applyFont="1" applyFill="1" applyBorder="1" applyAlignment="1">
      <alignment horizontal="center" vertical="center" wrapText="1"/>
    </xf>
    <xf numFmtId="0" fontId="83" fillId="0" borderId="66" xfId="0" applyFont="1" applyFill="1" applyBorder="1" applyAlignment="1">
      <alignment horizontal="center" vertical="center" wrapText="1"/>
    </xf>
    <xf numFmtId="0" fontId="83" fillId="0" borderId="61" xfId="0" applyFont="1" applyFill="1" applyBorder="1" applyAlignment="1">
      <alignment horizontal="center" vertical="center" wrapText="1"/>
    </xf>
    <xf numFmtId="0" fontId="85" fillId="0" borderId="67" xfId="0" applyFont="1" applyFill="1" applyBorder="1" applyAlignment="1">
      <alignment horizontal="justify" vertical="center"/>
    </xf>
    <xf numFmtId="0" fontId="85" fillId="0" borderId="48" xfId="0" applyFont="1" applyFill="1" applyBorder="1" applyAlignment="1">
      <alignment horizontal="justify" vertical="center"/>
    </xf>
    <xf numFmtId="0" fontId="85" fillId="0" borderId="49" xfId="0" applyFont="1" applyFill="1" applyBorder="1" applyAlignment="1">
      <alignment horizontal="justify" vertical="center"/>
    </xf>
    <xf numFmtId="0" fontId="85" fillId="0" borderId="68" xfId="0" applyFont="1" applyFill="1" applyBorder="1" applyAlignment="1">
      <alignment horizontal="justify" vertical="center"/>
    </xf>
    <xf numFmtId="0" fontId="85" fillId="0" borderId="71" xfId="0" applyFont="1" applyFill="1" applyBorder="1" applyAlignment="1">
      <alignment horizontal="justify" vertical="center"/>
    </xf>
    <xf numFmtId="0" fontId="85" fillId="0" borderId="61" xfId="0" applyFont="1" applyFill="1" applyBorder="1" applyAlignment="1">
      <alignment horizontal="justify" vertical="center"/>
    </xf>
    <xf numFmtId="0" fontId="84" fillId="0" borderId="21" xfId="0" applyFont="1" applyFill="1" applyBorder="1" applyAlignment="1">
      <alignment horizontal="center" vertical="center" wrapText="1" shrinkToFit="1"/>
    </xf>
    <xf numFmtId="0" fontId="84" fillId="0" borderId="47" xfId="0" applyFont="1" applyFill="1" applyBorder="1" applyAlignment="1">
      <alignment horizontal="center" vertical="center" wrapText="1" shrinkToFit="1"/>
    </xf>
    <xf numFmtId="0" fontId="84" fillId="0" borderId="65" xfId="0" applyFont="1" applyFill="1" applyBorder="1" applyAlignment="1">
      <alignment horizontal="center" vertical="center" wrapText="1" shrinkToFit="1"/>
    </xf>
    <xf numFmtId="0" fontId="84" fillId="0" borderId="66" xfId="0" applyFont="1" applyFill="1" applyBorder="1" applyAlignment="1">
      <alignment horizontal="center" vertical="center" wrapText="1" shrinkToFit="1"/>
    </xf>
    <xf numFmtId="0" fontId="84" fillId="0" borderId="55" xfId="0" applyFont="1" applyFill="1" applyBorder="1" applyAlignment="1">
      <alignment horizontal="center" vertical="center"/>
    </xf>
    <xf numFmtId="0" fontId="84" fillId="0" borderId="60" xfId="0" applyFont="1" applyFill="1" applyBorder="1" applyAlignment="1">
      <alignment horizontal="center" vertical="center"/>
    </xf>
    <xf numFmtId="0" fontId="85" fillId="0" borderId="78" xfId="0" applyFont="1" applyFill="1" applyBorder="1" applyAlignment="1">
      <alignment horizontal="justify" vertical="center" wrapText="1" shrinkToFit="1"/>
    </xf>
    <xf numFmtId="0" fontId="85" fillId="0" borderId="63" xfId="0" applyFont="1" applyFill="1" applyBorder="1" applyAlignment="1">
      <alignment horizontal="justify" vertical="center" wrapText="1" shrinkToFit="1"/>
    </xf>
    <xf numFmtId="0" fontId="85" fillId="0" borderId="85" xfId="0" applyFont="1" applyFill="1" applyBorder="1" applyAlignment="1">
      <alignment horizontal="justify" vertical="center" wrapText="1" shrinkToFit="1"/>
    </xf>
    <xf numFmtId="0" fontId="85" fillId="0" borderId="64" xfId="0" applyFont="1" applyFill="1" applyBorder="1" applyAlignment="1">
      <alignment horizontal="justify" vertical="center" wrapText="1" shrinkToFit="1"/>
    </xf>
    <xf numFmtId="0" fontId="84" fillId="0" borderId="47" xfId="0" applyFont="1" applyFill="1" applyBorder="1" applyAlignment="1">
      <alignment horizontal="center" vertical="center" wrapText="1"/>
    </xf>
    <xf numFmtId="0" fontId="84" fillId="0" borderId="49" xfId="0" applyFont="1" applyFill="1" applyBorder="1" applyAlignment="1">
      <alignment horizontal="center" vertical="center" wrapText="1"/>
    </xf>
    <xf numFmtId="0" fontId="84" fillId="0" borderId="65" xfId="0" applyFont="1" applyFill="1" applyBorder="1" applyAlignment="1">
      <alignment horizontal="center" vertical="center" wrapText="1"/>
    </xf>
    <xf numFmtId="0" fontId="84" fillId="0" borderId="50" xfId="0" applyFont="1" applyFill="1" applyBorder="1" applyAlignment="1">
      <alignment horizontal="center" vertical="center" wrapText="1"/>
    </xf>
    <xf numFmtId="0" fontId="84" fillId="0" borderId="66" xfId="0" applyFont="1" applyFill="1" applyBorder="1" applyAlignment="1">
      <alignment horizontal="center" vertical="center" wrapText="1"/>
    </xf>
    <xf numFmtId="0" fontId="84" fillId="0" borderId="61" xfId="0" applyFont="1" applyFill="1" applyBorder="1" applyAlignment="1">
      <alignment horizontal="center" vertical="center" wrapText="1"/>
    </xf>
    <xf numFmtId="0" fontId="84" fillId="0" borderId="59" xfId="0" applyFont="1" applyFill="1" applyBorder="1" applyAlignment="1">
      <alignment horizontal="center" vertical="center"/>
    </xf>
    <xf numFmtId="0" fontId="94" fillId="3" borderId="0" xfId="0" applyFont="1" applyFill="1" applyAlignment="1">
      <alignment horizontal="left" vertical="center" wrapText="1"/>
    </xf>
    <xf numFmtId="0" fontId="63" fillId="3" borderId="0" xfId="0" applyFont="1" applyFill="1" applyAlignment="1">
      <alignment horizontal="center" vertical="center"/>
    </xf>
    <xf numFmtId="0" fontId="36" fillId="5" borderId="5" xfId="9" applyFont="1" applyFill="1" applyBorder="1" applyAlignment="1" applyProtection="1">
      <alignment horizontal="center" vertical="center" wrapText="1" shrinkToFit="1"/>
    </xf>
    <xf numFmtId="0" fontId="36" fillId="5" borderId="41" xfId="9" applyFont="1" applyFill="1" applyBorder="1" applyAlignment="1" applyProtection="1">
      <alignment horizontal="center" vertical="center" wrapText="1" shrinkToFit="1"/>
    </xf>
    <xf numFmtId="0" fontId="17" fillId="3" borderId="0" xfId="9" applyFont="1" applyFill="1" applyAlignment="1" applyProtection="1">
      <alignment horizontal="center" vertical="center"/>
    </xf>
    <xf numFmtId="0" fontId="48" fillId="3" borderId="0" xfId="9" applyFont="1" applyFill="1" applyAlignment="1" applyProtection="1">
      <alignment horizontal="center" vertical="center"/>
    </xf>
    <xf numFmtId="0" fontId="81" fillId="5" borderId="72" xfId="0" applyFont="1" applyFill="1" applyBorder="1" applyAlignment="1">
      <alignment horizontal="center" vertical="center" wrapText="1"/>
    </xf>
    <xf numFmtId="0" fontId="81" fillId="5" borderId="73" xfId="0" applyFont="1" applyFill="1" applyBorder="1" applyAlignment="1">
      <alignment horizontal="center" vertical="center" wrapText="1"/>
    </xf>
    <xf numFmtId="0" fontId="81" fillId="5" borderId="74" xfId="0" applyFont="1" applyFill="1" applyBorder="1" applyAlignment="1">
      <alignment horizontal="center" vertical="center" wrapText="1"/>
    </xf>
    <xf numFmtId="0" fontId="83" fillId="0" borderId="47" xfId="0" applyFont="1" applyFill="1" applyBorder="1" applyAlignment="1">
      <alignment horizontal="center" vertical="center"/>
    </xf>
    <xf numFmtId="0" fontId="83" fillId="0" borderId="49" xfId="0" applyFont="1" applyFill="1" applyBorder="1" applyAlignment="1">
      <alignment horizontal="center" vertical="center"/>
    </xf>
    <xf numFmtId="0" fontId="83" fillId="0" borderId="65" xfId="0" applyFont="1" applyFill="1" applyBorder="1" applyAlignment="1">
      <alignment horizontal="center" vertical="center"/>
    </xf>
    <xf numFmtId="0" fontId="83" fillId="0" borderId="50" xfId="0" applyFont="1" applyFill="1" applyBorder="1" applyAlignment="1">
      <alignment horizontal="center" vertical="center"/>
    </xf>
    <xf numFmtId="0" fontId="83" fillId="0" borderId="59" xfId="0" applyFont="1" applyFill="1" applyBorder="1" applyAlignment="1">
      <alignment horizontal="center" vertical="center"/>
    </xf>
    <xf numFmtId="0" fontId="83" fillId="0" borderId="67" xfId="0" applyFont="1" applyFill="1" applyBorder="1" applyAlignment="1">
      <alignment horizontal="center" vertical="center"/>
    </xf>
    <xf numFmtId="0" fontId="83" fillId="0" borderId="55" xfId="0" applyFont="1" applyFill="1" applyBorder="1" applyAlignment="1">
      <alignment horizontal="center" vertical="center"/>
    </xf>
    <xf numFmtId="0" fontId="83" fillId="0" borderId="56" xfId="0" applyFont="1" applyFill="1" applyBorder="1" applyAlignment="1">
      <alignment horizontal="center" vertical="center"/>
    </xf>
    <xf numFmtId="0" fontId="84" fillId="0" borderId="56" xfId="0" applyFont="1" applyFill="1" applyBorder="1" applyAlignment="1">
      <alignment horizontal="center" vertical="center"/>
    </xf>
    <xf numFmtId="0" fontId="84" fillId="0" borderId="65" xfId="0" applyFont="1" applyFill="1" applyBorder="1" applyAlignment="1">
      <alignment horizontal="center" vertical="center"/>
    </xf>
    <xf numFmtId="0" fontId="84" fillId="0" borderId="50" xfId="0" applyFont="1" applyFill="1" applyBorder="1" applyAlignment="1">
      <alignment horizontal="center" vertical="center"/>
    </xf>
    <xf numFmtId="0" fontId="82" fillId="0" borderId="58" xfId="0" applyFont="1" applyFill="1" applyBorder="1" applyAlignment="1" applyProtection="1">
      <alignment horizontal="center" vertical="center" wrapText="1" shrinkToFit="1"/>
    </xf>
    <xf numFmtId="0" fontId="83" fillId="0" borderId="66" xfId="0" applyFont="1" applyFill="1" applyBorder="1" applyAlignment="1">
      <alignment horizontal="center" vertical="center"/>
    </xf>
    <xf numFmtId="0" fontId="83" fillId="0" borderId="61" xfId="0" applyFont="1" applyFill="1" applyBorder="1" applyAlignment="1">
      <alignment horizontal="center" vertical="center"/>
    </xf>
    <xf numFmtId="0" fontId="82" fillId="0" borderId="47" xfId="0" applyFont="1" applyFill="1" applyBorder="1" applyAlignment="1" applyProtection="1">
      <alignment horizontal="center" vertical="center" wrapText="1" shrinkToFit="1"/>
    </xf>
    <xf numFmtId="0" fontId="82" fillId="0" borderId="65" xfId="0" applyFont="1" applyFill="1" applyBorder="1" applyAlignment="1" applyProtection="1">
      <alignment horizontal="center" vertical="center" wrapText="1" shrinkToFit="1"/>
    </xf>
    <xf numFmtId="0" fontId="82" fillId="0" borderId="66" xfId="0" applyFont="1" applyFill="1" applyBorder="1" applyAlignment="1" applyProtection="1">
      <alignment horizontal="center" vertical="center" wrapText="1" shrinkToFit="1"/>
    </xf>
    <xf numFmtId="0" fontId="83" fillId="0" borderId="25" xfId="0" applyFont="1" applyFill="1" applyBorder="1" applyAlignment="1">
      <alignment horizontal="center" vertical="center" wrapText="1"/>
    </xf>
    <xf numFmtId="0" fontId="83" fillId="0" borderId="23" xfId="0" applyFont="1" applyFill="1" applyBorder="1" applyAlignment="1">
      <alignment horizontal="center" vertical="center" wrapText="1"/>
    </xf>
    <xf numFmtId="0" fontId="83" fillId="0" borderId="44" xfId="0" applyFont="1" applyFill="1" applyBorder="1" applyAlignment="1">
      <alignment horizontal="center" vertical="center" wrapText="1"/>
    </xf>
    <xf numFmtId="0" fontId="83" fillId="0" borderId="45" xfId="0" applyFont="1" applyFill="1" applyBorder="1" applyAlignment="1">
      <alignment horizontal="center" vertical="center" wrapText="1"/>
    </xf>
    <xf numFmtId="0" fontId="83" fillId="0" borderId="57" xfId="0" applyFont="1" applyFill="1" applyBorder="1" applyAlignment="1">
      <alignment horizontal="center" vertical="center" wrapText="1"/>
    </xf>
    <xf numFmtId="0" fontId="83" fillId="0" borderId="46" xfId="0" applyFont="1" applyFill="1" applyBorder="1" applyAlignment="1">
      <alignment horizontal="center" vertical="center" wrapText="1"/>
    </xf>
    <xf numFmtId="0" fontId="84" fillId="0" borderId="57" xfId="0" applyFont="1" applyFill="1" applyBorder="1" applyAlignment="1">
      <alignment horizontal="center" vertical="center" wrapText="1"/>
    </xf>
    <xf numFmtId="0" fontId="84" fillId="0" borderId="46" xfId="0" applyFont="1" applyFill="1" applyBorder="1" applyAlignment="1">
      <alignment horizontal="center" vertical="center" wrapText="1"/>
    </xf>
    <xf numFmtId="0" fontId="84" fillId="0" borderId="44" xfId="0" applyFont="1" applyFill="1" applyBorder="1" applyAlignment="1">
      <alignment horizontal="center" vertical="center" wrapText="1"/>
    </xf>
    <xf numFmtId="0" fontId="84" fillId="0" borderId="45" xfId="0" applyFont="1" applyFill="1" applyBorder="1" applyAlignment="1">
      <alignment horizontal="center" vertical="center" wrapText="1"/>
    </xf>
    <xf numFmtId="0" fontId="83" fillId="0" borderId="17" xfId="0" applyFont="1" applyFill="1" applyBorder="1" applyAlignment="1">
      <alignment horizontal="center" vertical="center" wrapText="1"/>
    </xf>
    <xf numFmtId="0" fontId="83" fillId="0" borderId="15" xfId="0" applyFont="1" applyFill="1" applyBorder="1" applyAlignment="1">
      <alignment horizontal="center" vertical="center" wrapText="1"/>
    </xf>
    <xf numFmtId="0" fontId="82" fillId="0" borderId="25" xfId="0" applyFont="1" applyFill="1" applyBorder="1" applyAlignment="1" applyProtection="1">
      <alignment horizontal="center" vertical="center" wrapText="1" shrinkToFit="1"/>
    </xf>
    <xf numFmtId="0" fontId="82" fillId="0" borderId="19" xfId="0" applyFont="1" applyFill="1" applyBorder="1" applyAlignment="1" applyProtection="1">
      <alignment horizontal="center" vertical="center" wrapText="1" shrinkToFit="1"/>
    </xf>
    <xf numFmtId="0" fontId="82" fillId="0" borderId="17" xfId="0" applyFont="1" applyFill="1" applyBorder="1" applyAlignment="1" applyProtection="1">
      <alignment horizontal="center" vertical="center" wrapText="1" shrinkToFit="1"/>
    </xf>
    <xf numFmtId="0" fontId="83" fillId="0" borderId="63" xfId="0" applyFont="1" applyFill="1" applyBorder="1" applyAlignment="1">
      <alignment horizontal="center" vertical="center"/>
    </xf>
    <xf numFmtId="0" fontId="83" fillId="0" borderId="60" xfId="0" applyFont="1" applyFill="1" applyBorder="1" applyAlignment="1">
      <alignment horizontal="center" vertical="center"/>
    </xf>
    <xf numFmtId="0" fontId="83" fillId="0" borderId="64" xfId="0" applyFont="1" applyFill="1" applyBorder="1" applyAlignment="1">
      <alignment horizontal="center" vertical="center"/>
    </xf>
    <xf numFmtId="0" fontId="85" fillId="0" borderId="25" xfId="0" applyFont="1" applyFill="1" applyBorder="1" applyAlignment="1">
      <alignment horizontal="center" vertical="center"/>
    </xf>
    <xf numFmtId="0" fontId="85" fillId="0" borderId="24" xfId="0" applyFont="1" applyFill="1" applyBorder="1" applyAlignment="1">
      <alignment horizontal="center" vertical="center"/>
    </xf>
    <xf numFmtId="0" fontId="85" fillId="0" borderId="23" xfId="0" applyFont="1" applyFill="1" applyBorder="1" applyAlignment="1">
      <alignment horizontal="center" vertical="center"/>
    </xf>
    <xf numFmtId="0" fontId="85" fillId="0" borderId="89" xfId="0" applyFont="1" applyFill="1" applyBorder="1" applyAlignment="1">
      <alignment horizontal="justify" vertical="center" wrapText="1" shrinkToFit="1"/>
    </xf>
    <xf numFmtId="0" fontId="85" fillId="0" borderId="62" xfId="0" applyFont="1" applyFill="1" applyBorder="1" applyAlignment="1">
      <alignment horizontal="justify" vertical="center" wrapText="1" shrinkToFit="1"/>
    </xf>
    <xf numFmtId="0" fontId="95" fillId="0" borderId="86" xfId="0" applyFont="1" applyBorder="1" applyAlignment="1">
      <alignment horizontal="center" vertical="center"/>
    </xf>
    <xf numFmtId="0" fontId="95" fillId="0" borderId="63" xfId="0" applyFont="1" applyBorder="1" applyAlignment="1">
      <alignment horizontal="center" vertical="center"/>
    </xf>
    <xf numFmtId="0" fontId="95" fillId="0" borderId="87" xfId="0" applyFont="1" applyBorder="1" applyAlignment="1">
      <alignment horizontal="center" vertical="center"/>
    </xf>
    <xf numFmtId="0" fontId="83" fillId="0" borderId="19" xfId="0" applyFont="1" applyFill="1" applyBorder="1" applyAlignment="1">
      <alignment horizontal="center" vertical="center" wrapText="1"/>
    </xf>
    <xf numFmtId="0" fontId="83" fillId="0" borderId="18" xfId="0" applyFont="1" applyFill="1" applyBorder="1" applyAlignment="1">
      <alignment horizontal="center" vertical="center" wrapText="1"/>
    </xf>
    <xf numFmtId="0" fontId="102" fillId="0" borderId="72" xfId="0" applyFont="1" applyFill="1" applyBorder="1" applyAlignment="1">
      <alignment horizontal="justify" vertical="center"/>
    </xf>
    <xf numFmtId="0" fontId="102" fillId="0" borderId="74" xfId="0" applyFont="1" applyFill="1" applyBorder="1" applyAlignment="1">
      <alignment horizontal="justify" vertical="center"/>
    </xf>
    <xf numFmtId="0" fontId="102" fillId="0" borderId="73" xfId="0" applyFont="1" applyFill="1" applyBorder="1" applyAlignment="1">
      <alignment horizontal="justify" vertical="center"/>
    </xf>
    <xf numFmtId="0" fontId="83" fillId="0" borderId="72" xfId="0" applyFont="1" applyFill="1" applyBorder="1" applyAlignment="1">
      <alignment horizontal="justify" vertical="center"/>
    </xf>
    <xf numFmtId="0" fontId="83" fillId="0" borderId="74" xfId="0" applyFont="1" applyFill="1" applyBorder="1" applyAlignment="1">
      <alignment horizontal="justify" vertical="center"/>
    </xf>
    <xf numFmtId="0" fontId="83" fillId="0" borderId="73" xfId="0" applyFont="1" applyFill="1" applyBorder="1" applyAlignment="1">
      <alignment horizontal="justify" vertical="center"/>
    </xf>
    <xf numFmtId="0" fontId="85" fillId="10" borderId="67" xfId="0" applyFont="1" applyFill="1" applyBorder="1" applyAlignment="1">
      <alignment horizontal="justify" vertical="center"/>
    </xf>
    <xf numFmtId="0" fontId="85" fillId="10" borderId="48" xfId="0" applyFont="1" applyFill="1" applyBorder="1" applyAlignment="1">
      <alignment horizontal="justify" vertical="center"/>
    </xf>
    <xf numFmtId="0" fontId="85" fillId="10" borderId="49" xfId="0" applyFont="1" applyFill="1" applyBorder="1" applyAlignment="1">
      <alignment horizontal="justify" vertical="center"/>
    </xf>
    <xf numFmtId="0" fontId="85" fillId="10" borderId="68" xfId="0" applyFont="1" applyFill="1" applyBorder="1" applyAlignment="1">
      <alignment horizontal="justify" vertical="center"/>
    </xf>
    <xf numFmtId="0" fontId="85" fillId="10" borderId="71" xfId="0" applyFont="1" applyFill="1" applyBorder="1" applyAlignment="1">
      <alignment horizontal="justify" vertical="center"/>
    </xf>
    <xf numFmtId="0" fontId="85" fillId="10" borderId="61" xfId="0" applyFont="1" applyFill="1" applyBorder="1" applyAlignment="1">
      <alignment horizontal="justify" vertical="center"/>
    </xf>
    <xf numFmtId="0" fontId="102" fillId="0" borderId="72" xfId="0" applyFont="1" applyFill="1" applyBorder="1" applyAlignment="1">
      <alignment horizontal="justify" vertical="center" wrapText="1"/>
    </xf>
    <xf numFmtId="0" fontId="102" fillId="0" borderId="73" xfId="0" applyFont="1" applyFill="1" applyBorder="1" applyAlignment="1">
      <alignment horizontal="justify" vertical="center" wrapText="1"/>
    </xf>
    <xf numFmtId="0" fontId="83" fillId="0" borderId="72" xfId="0" applyFont="1" applyFill="1" applyBorder="1" applyAlignment="1">
      <alignment horizontal="center" vertical="center"/>
    </xf>
    <xf numFmtId="0" fontId="83" fillId="0" borderId="73" xfId="0" applyFont="1" applyFill="1" applyBorder="1" applyAlignment="1">
      <alignment horizontal="center" vertical="center"/>
    </xf>
    <xf numFmtId="0" fontId="83" fillId="0" borderId="74" xfId="0" applyFont="1" applyFill="1" applyBorder="1" applyAlignment="1">
      <alignment horizontal="center" vertical="center"/>
    </xf>
    <xf numFmtId="0" fontId="95" fillId="0" borderId="76" xfId="0" applyFont="1" applyBorder="1" applyAlignment="1">
      <alignment horizontal="center" vertical="center"/>
    </xf>
    <xf numFmtId="0" fontId="95" fillId="0" borderId="55" xfId="0" applyFont="1" applyBorder="1" applyAlignment="1">
      <alignment horizontal="center" vertical="center"/>
    </xf>
    <xf numFmtId="0" fontId="95" fillId="0" borderId="77" xfId="0" applyFont="1" applyBorder="1" applyAlignment="1">
      <alignment horizontal="center" vertical="center" wrapText="1"/>
    </xf>
    <xf numFmtId="0" fontId="95" fillId="0" borderId="78" xfId="0" applyFont="1" applyBorder="1" applyAlignment="1">
      <alignment horizontal="center" vertical="center" wrapText="1"/>
    </xf>
    <xf numFmtId="0" fontId="95" fillId="0" borderId="81" xfId="0" applyFont="1" applyBorder="1" applyAlignment="1">
      <alignment horizontal="center" vertical="center" wrapText="1"/>
    </xf>
    <xf numFmtId="0" fontId="95" fillId="0" borderId="82" xfId="0" applyFont="1" applyBorder="1" applyAlignment="1">
      <alignment horizontal="center" vertical="center" wrapText="1"/>
    </xf>
    <xf numFmtId="0" fontId="95" fillId="0" borderId="78" xfId="0" applyFont="1" applyBorder="1" applyAlignment="1">
      <alignment horizontal="center" vertical="center"/>
    </xf>
    <xf numFmtId="0" fontId="95" fillId="0" borderId="82" xfId="0" applyFont="1" applyBorder="1" applyAlignment="1">
      <alignment horizontal="center" vertical="center"/>
    </xf>
    <xf numFmtId="0" fontId="95" fillId="0" borderId="81" xfId="0" applyFont="1" applyBorder="1" applyAlignment="1">
      <alignment horizontal="center" vertical="center"/>
    </xf>
    <xf numFmtId="0" fontId="95" fillId="0" borderId="83" xfId="0" applyFont="1" applyBorder="1" applyAlignment="1">
      <alignment horizontal="center" vertical="center"/>
    </xf>
    <xf numFmtId="0" fontId="95" fillId="0" borderId="77" xfId="0" applyFont="1" applyBorder="1" applyAlignment="1">
      <alignment horizontal="center" vertical="center" wrapText="1" shrinkToFit="1"/>
    </xf>
    <xf numFmtId="0" fontId="95" fillId="0" borderId="78" xfId="0" applyFont="1" applyBorder="1" applyAlignment="1">
      <alignment horizontal="center" vertical="center" wrapText="1" shrinkToFit="1"/>
    </xf>
    <xf numFmtId="0" fontId="95" fillId="0" borderId="77" xfId="0" applyFont="1" applyBorder="1" applyAlignment="1">
      <alignment horizontal="center" vertical="center"/>
    </xf>
    <xf numFmtId="0" fontId="95" fillId="0" borderId="79" xfId="0" applyFont="1" applyBorder="1" applyAlignment="1">
      <alignment horizontal="center" vertical="center"/>
    </xf>
    <xf numFmtId="0" fontId="95" fillId="0" borderId="80" xfId="0" applyFont="1" applyBorder="1" applyAlignment="1">
      <alignment horizontal="center" vertical="center" wrapText="1" shrinkToFit="1"/>
    </xf>
    <xf numFmtId="0" fontId="95" fillId="0" borderId="80" xfId="0" applyFont="1" applyBorder="1" applyAlignment="1">
      <alignment horizontal="center" vertical="center" wrapText="1"/>
    </xf>
    <xf numFmtId="0" fontId="83" fillId="0" borderId="78" xfId="0" applyFont="1" applyFill="1" applyBorder="1" applyAlignment="1">
      <alignment horizontal="justify" vertical="center"/>
    </xf>
    <xf numFmtId="0" fontId="83" fillId="0" borderId="63" xfId="0" applyFont="1" applyFill="1" applyBorder="1" applyAlignment="1">
      <alignment horizontal="justify" vertical="center"/>
    </xf>
    <xf numFmtId="0" fontId="83" fillId="0" borderId="78" xfId="0" applyFont="1" applyFill="1" applyBorder="1" applyAlignment="1">
      <alignment horizontal="center" vertical="center"/>
    </xf>
    <xf numFmtId="0" fontId="83" fillId="0" borderId="85" xfId="0" applyFont="1" applyFill="1" applyBorder="1" applyAlignment="1">
      <alignment horizontal="center" vertical="center"/>
    </xf>
    <xf numFmtId="0" fontId="83" fillId="0" borderId="85" xfId="0" applyFont="1" applyFill="1" applyBorder="1" applyAlignment="1">
      <alignment horizontal="justify" vertical="center"/>
    </xf>
    <xf numFmtId="0" fontId="83" fillId="0" borderId="64" xfId="0" applyFont="1" applyFill="1" applyBorder="1" applyAlignment="1">
      <alignment horizontal="justify" vertical="center"/>
    </xf>
    <xf numFmtId="0" fontId="95" fillId="0" borderId="80" xfId="0" applyFont="1" applyBorder="1" applyAlignment="1">
      <alignment horizontal="center" vertical="center"/>
    </xf>
    <xf numFmtId="0" fontId="95" fillId="0" borderId="81" xfId="0" applyFont="1" applyFill="1" applyBorder="1" applyAlignment="1">
      <alignment horizontal="center" vertical="center"/>
    </xf>
    <xf numFmtId="0" fontId="95" fillId="0" borderId="82" xfId="0" applyFont="1" applyFill="1" applyBorder="1" applyAlignment="1">
      <alignment horizontal="center" vertical="center"/>
    </xf>
    <xf numFmtId="0" fontId="95" fillId="0" borderId="90" xfId="0" applyFont="1" applyFill="1" applyBorder="1" applyAlignment="1">
      <alignment horizontal="center" vertical="center"/>
    </xf>
    <xf numFmtId="0" fontId="95" fillId="0" borderId="91" xfId="0" applyFont="1" applyFill="1" applyBorder="1" applyAlignment="1">
      <alignment horizontal="center" vertical="center"/>
    </xf>
    <xf numFmtId="0" fontId="95" fillId="0" borderId="55" xfId="0" applyFont="1" applyBorder="1" applyAlignment="1">
      <alignment horizontal="center" vertical="center" wrapText="1"/>
    </xf>
    <xf numFmtId="0" fontId="95" fillId="0" borderId="79" xfId="0" applyFont="1" applyBorder="1" applyAlignment="1">
      <alignment horizontal="center" vertical="center" wrapText="1"/>
    </xf>
    <xf numFmtId="0" fontId="83" fillId="0" borderId="93" xfId="0" applyFont="1" applyFill="1" applyBorder="1" applyAlignment="1">
      <alignment horizontal="center" vertical="center"/>
    </xf>
    <xf numFmtId="0" fontId="83" fillId="0" borderId="94" xfId="0" applyFont="1" applyFill="1" applyBorder="1" applyAlignment="1">
      <alignment horizontal="center" vertical="center"/>
    </xf>
    <xf numFmtId="0" fontId="83" fillId="0" borderId="95" xfId="0" applyFont="1" applyFill="1" applyBorder="1" applyAlignment="1">
      <alignment horizontal="center" vertical="center"/>
    </xf>
    <xf numFmtId="0" fontId="102" fillId="0" borderId="93" xfId="0" applyFont="1" applyFill="1" applyBorder="1" applyAlignment="1">
      <alignment horizontal="justify" vertical="center"/>
    </xf>
    <xf numFmtId="0" fontId="102" fillId="0" borderId="94" xfId="0" applyFont="1" applyFill="1" applyBorder="1" applyAlignment="1">
      <alignment horizontal="justify" vertical="center"/>
    </xf>
    <xf numFmtId="0" fontId="102" fillId="0" borderId="16" xfId="0" applyFont="1" applyFill="1" applyBorder="1" applyAlignment="1">
      <alignment horizontal="justify" vertical="center" wrapText="1"/>
    </xf>
    <xf numFmtId="0" fontId="102" fillId="0" borderId="15" xfId="0" applyFont="1" applyFill="1" applyBorder="1" applyAlignment="1">
      <alignment horizontal="justify" vertical="center" wrapText="1"/>
    </xf>
    <xf numFmtId="0" fontId="4" fillId="0" borderId="34" xfId="1" applyFont="1" applyBorder="1" applyAlignment="1">
      <alignment horizontal="center" wrapText="1"/>
    </xf>
    <xf numFmtId="0" fontId="4" fillId="0" borderId="31" xfId="1" applyFont="1" applyBorder="1" applyAlignment="1">
      <alignment horizontal="center" wrapText="1"/>
    </xf>
    <xf numFmtId="0" fontId="4" fillId="0" borderId="33" xfId="1" applyFont="1" applyBorder="1" applyAlignment="1">
      <alignment horizontal="center" wrapText="1"/>
    </xf>
    <xf numFmtId="0" fontId="4" fillId="0" borderId="30" xfId="1" applyFont="1" applyBorder="1" applyAlignment="1">
      <alignment horizontal="center" wrapText="1"/>
    </xf>
  </cellXfs>
  <cellStyles count="30">
    <cellStyle name="Hipervínculo" xfId="8" builtinId="8"/>
    <cellStyle name="Moneda" xfId="15" builtinId="4"/>
    <cellStyle name="Moneda 2" xfId="2"/>
    <cellStyle name="Moneda 2 2" xfId="19"/>
    <cellStyle name="Moneda 3" xfId="28"/>
    <cellStyle name="Neutral 2" xfId="7"/>
    <cellStyle name="Normal" xfId="0" builtinId="0"/>
    <cellStyle name="Normal 2" xfId="1"/>
    <cellStyle name="Normal 3" xfId="3"/>
    <cellStyle name="Normal 3 2" xfId="12"/>
    <cellStyle name="Normal 3 2 2" xfId="14"/>
    <cellStyle name="Normal 3 2 2 2" xfId="27"/>
    <cellStyle name="Normal 3 2 2 2 2" xfId="16"/>
    <cellStyle name="Normal 3 2 2 2 2 2" xfId="29"/>
    <cellStyle name="Normal 3 2 3" xfId="25"/>
    <cellStyle name="Normal 3 3" xfId="13"/>
    <cellStyle name="Normal 3 3 2" xfId="26"/>
    <cellStyle name="Normal 3 4" xfId="20"/>
    <cellStyle name="Normal 4" xfId="6"/>
    <cellStyle name="Normal 4 2" xfId="22"/>
    <cellStyle name="Normal 5" xfId="9"/>
    <cellStyle name="Normal 5 2" xfId="10"/>
    <cellStyle name="Normal 5 3" xfId="23"/>
    <cellStyle name="Normal 6" xfId="18"/>
    <cellStyle name="Normal 7" xfId="17"/>
    <cellStyle name="Porcentaje" xfId="5" builtinId="5"/>
    <cellStyle name="Porcentaje 2" xfId="4"/>
    <cellStyle name="Porcentaje 3" xfId="11"/>
    <cellStyle name="Porcentaje 3 2" xfId="24"/>
    <cellStyle name="Porcentaje 4" xfId="21"/>
  </cellStyles>
  <dxfs count="883">
    <dxf>
      <fill>
        <patternFill>
          <bgColor theme="9" tint="0.59996337778862885"/>
        </patternFill>
      </fill>
    </dxf>
    <dxf>
      <fill>
        <patternFill>
          <bgColor theme="9"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39994506668294322"/>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6" tint="0.59996337778862885"/>
        </patternFill>
      </fill>
    </dxf>
    <dxf>
      <fill>
        <patternFill>
          <bgColor theme="9" tint="0.59996337778862885"/>
        </patternFill>
      </fill>
    </dxf>
    <dxf>
      <fill>
        <patternFill>
          <bgColor theme="9" tint="0.79998168889431442"/>
        </patternFill>
      </fill>
    </dxf>
    <dxf>
      <fill>
        <patternFill>
          <bgColor theme="9" tint="0.59996337778862885"/>
        </patternFill>
      </fill>
    </dxf>
    <dxf>
      <fill>
        <patternFill>
          <bgColor theme="9" tint="0.59996337778862885"/>
        </patternFill>
      </fill>
    </dxf>
    <dxf>
      <fill>
        <patternFill>
          <bgColor theme="6" tint="0.59996337778862885"/>
        </patternFill>
      </fill>
    </dxf>
    <dxf>
      <fill>
        <patternFill>
          <bgColor theme="9" tint="0.59996337778862885"/>
        </patternFill>
      </fill>
    </dxf>
    <dxf>
      <fill>
        <patternFill>
          <bgColor theme="9" tint="0.79998168889431442"/>
        </patternFill>
      </fill>
    </dxf>
    <dxf>
      <fill>
        <patternFill>
          <bgColor theme="9" tint="0.59996337778862885"/>
        </patternFill>
      </fill>
    </dxf>
    <dxf>
      <fill>
        <patternFill>
          <bgColor theme="9" tint="0.79998168889431442"/>
        </patternFill>
      </fill>
    </dxf>
    <dxf>
      <fill>
        <patternFill>
          <bgColor theme="9" tint="0.59996337778862885"/>
        </patternFill>
      </fill>
    </dxf>
    <dxf>
      <fill>
        <patternFill>
          <bgColor theme="6" tint="0.59996337778862885"/>
        </patternFill>
      </fill>
    </dxf>
    <dxf>
      <fill>
        <patternFill>
          <bgColor theme="9" tint="0.59996337778862885"/>
        </patternFill>
      </fill>
    </dxf>
    <dxf>
      <fill>
        <patternFill>
          <bgColor theme="9" tint="0.79998168889431442"/>
        </patternFill>
      </fill>
    </dxf>
    <dxf>
      <fill>
        <patternFill>
          <bgColor theme="9" tint="0.59996337778862885"/>
        </patternFill>
      </fill>
    </dxf>
    <dxf>
      <fill>
        <patternFill>
          <bgColor theme="9" tint="0.79998168889431442"/>
        </patternFill>
      </fill>
    </dxf>
    <dxf>
      <fill>
        <patternFill>
          <bgColor theme="9" tint="0.59996337778862885"/>
        </patternFill>
      </fill>
    </dxf>
    <dxf>
      <fill>
        <patternFill>
          <bgColor theme="6" tint="0.59996337778862885"/>
        </patternFill>
      </fill>
    </dxf>
    <dxf>
      <fill>
        <patternFill>
          <bgColor theme="9" tint="0.59996337778862885"/>
        </patternFill>
      </fill>
    </dxf>
    <dxf>
      <fill>
        <patternFill>
          <bgColor theme="9" tint="0.79998168889431442"/>
        </patternFill>
      </fill>
    </dxf>
    <dxf>
      <fill>
        <patternFill>
          <bgColor theme="9" tint="0.59996337778862885"/>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79998168889431442"/>
        </patternFill>
      </fill>
    </dxf>
    <dxf>
      <fill>
        <patternFill>
          <bgColor theme="9" tint="0.59996337778862885"/>
        </patternFill>
      </fill>
    </dxf>
    <dxf>
      <fill>
        <patternFill>
          <bgColor theme="9" tint="0.79998168889431442"/>
        </patternFill>
      </fill>
    </dxf>
    <dxf>
      <fill>
        <patternFill>
          <bgColor theme="9" tint="0.59996337778862885"/>
        </patternFill>
      </fill>
    </dxf>
    <dxf>
      <fill>
        <patternFill>
          <bgColor theme="9" tint="0.59996337778862885"/>
        </patternFill>
      </fill>
    </dxf>
    <dxf>
      <fill>
        <patternFill>
          <bgColor theme="6"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theme="9" tint="0.59996337778862885"/>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6" tint="0.59996337778862885"/>
        </patternFill>
      </fill>
    </dxf>
    <dxf>
      <fill>
        <patternFill>
          <bgColor theme="9" tint="0.59996337778862885"/>
        </patternFill>
      </fill>
    </dxf>
    <dxf>
      <fill>
        <patternFill>
          <bgColor theme="6"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6"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6" tint="0.59996337778862885"/>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theme="9" tint="0.59996337778862885"/>
        </patternFill>
      </fill>
    </dxf>
    <dxf>
      <fill>
        <patternFill>
          <bgColor theme="9"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9" tint="0.39994506668294322"/>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ont>
        <color theme="0"/>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theme="9" tint="0.39994506668294322"/>
        </patternFill>
      </fill>
    </dxf>
    <dxf>
      <fill>
        <patternFill>
          <bgColor theme="6" tint="0.59996337778862885"/>
        </patternFill>
      </fill>
    </dxf>
    <dxf>
      <fill>
        <patternFill>
          <bgColor theme="9" tint="0.59996337778862885"/>
        </patternFill>
      </fill>
    </dxf>
    <dxf>
      <fill>
        <patternFill>
          <bgColor theme="6"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theme="0"/>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theme="9" tint="0.39994506668294322"/>
        </patternFill>
      </fill>
    </dxf>
    <dxf>
      <fill>
        <patternFill>
          <bgColor theme="6" tint="0.59996337778862885"/>
        </patternFill>
      </fill>
    </dxf>
    <dxf>
      <fill>
        <patternFill>
          <bgColor theme="9" tint="0.59996337778862885"/>
        </patternFill>
      </fill>
    </dxf>
    <dxf>
      <fill>
        <patternFill>
          <bgColor theme="6" tint="0.59996337778862885"/>
        </patternFill>
      </fill>
    </dxf>
    <dxf>
      <fill>
        <patternFill>
          <bgColor theme="9" tint="0.59996337778862885"/>
        </patternFill>
      </fill>
    </dxf>
    <dxf>
      <font>
        <color theme="0"/>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6" tint="0.59996337778862885"/>
        </patternFill>
      </fill>
    </dxf>
    <dxf>
      <fill>
        <patternFill>
          <bgColor theme="9" tint="0.59996337778862885"/>
        </patternFill>
      </fill>
    </dxf>
    <dxf>
      <fill>
        <patternFill>
          <bgColor theme="9" tint="0.59996337778862885"/>
        </patternFill>
      </fill>
    </dxf>
    <dxf>
      <fill>
        <patternFill>
          <bgColor theme="6"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ont>
        <color theme="0"/>
      </font>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6"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ont>
        <color theme="1" tint="0.499984740745262"/>
      </font>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6" tint="0.59996337778862885"/>
        </patternFill>
      </fill>
    </dxf>
    <dxf>
      <fill>
        <patternFill>
          <bgColor theme="6" tint="0.59996337778862885"/>
        </patternFill>
      </fill>
    </dxf>
  </dxfs>
  <tableStyles count="0" defaultTableStyle="TableStyleMedium2" defaultPivotStyle="PivotStyleLight16"/>
  <colors>
    <mruColors>
      <color rgb="FFFFCDDE"/>
      <color rgb="FF990033"/>
      <color rgb="FFBB1B3D"/>
      <color rgb="FFEF720B"/>
      <color rgb="FF679E2A"/>
      <color rgb="FF6BA42C"/>
      <color rgb="FFCC0066"/>
      <color rgb="FFC5BE9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Formación</a:t>
            </a:r>
            <a:r>
              <a:rPr lang="es-MX" baseline="0"/>
              <a:t> figuras</a:t>
            </a:r>
            <a:endParaRPr lang="es-MX"/>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bar"/>
        <c:grouping val="clustered"/>
        <c:varyColors val="0"/>
        <c:ser>
          <c:idx val="1"/>
          <c:order val="1"/>
          <c:tx>
            <c:strRef>
              <c:f>'6.-Figuras inst. y sol. f. '!$B$14:$B$15</c:f>
              <c:strCache>
                <c:ptCount val="2"/>
                <c:pt idx="0">
                  <c:v>Meta</c:v>
                </c:pt>
                <c:pt idx="1">
                  <c:v>A</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'6.-Figuras inst. y sol. f. '!$A$16:$A$17</c:f>
              <c:strCache>
                <c:ptCount val="2"/>
                <c:pt idx="0">
                  <c:v>Figura Institucional formada</c:v>
                </c:pt>
                <c:pt idx="1">
                  <c:v>Figura Solidaria formada</c:v>
                </c:pt>
              </c:strCache>
            </c:strRef>
          </c:cat>
          <c:val>
            <c:numRef>
              <c:f>'6.-Figuras inst. y sol. f. '!$B$16:$B$17</c:f>
              <c:numCache>
                <c:formatCode>#,##0</c:formatCode>
                <c:ptCount val="2"/>
                <c:pt idx="0">
                  <c:v>59</c:v>
                </c:pt>
                <c:pt idx="1">
                  <c:v>963</c:v>
                </c:pt>
              </c:numCache>
            </c:numRef>
          </c:val>
          <c:extLst xmlns:c16r2="http://schemas.microsoft.com/office/drawing/2015/06/chart">
            <c:ext xmlns:c16="http://schemas.microsoft.com/office/drawing/2014/chart" uri="{C3380CC4-5D6E-409C-BE32-E72D297353CC}">
              <c16:uniqueId val="{00000001-0DF2-4530-B507-93EA1A0FA628}"/>
            </c:ext>
          </c:extLst>
        </c:ser>
        <c:ser>
          <c:idx val="2"/>
          <c:order val="2"/>
          <c:tx>
            <c:strRef>
              <c:f>'6.-Figuras inst. y sol. f. '!$C$14:$C$15</c:f>
              <c:strCache>
                <c:ptCount val="2"/>
                <c:pt idx="0">
                  <c:v>Logro</c:v>
                </c:pt>
                <c:pt idx="1">
                  <c:v>B</c:v>
                </c:pt>
              </c:strCache>
            </c:strRef>
          </c:tx>
          <c:spPr>
            <a:solidFill>
              <a:schemeClr val="accent2">
                <a:tint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'6.-Figuras inst. y sol. f. '!$A$16:$A$17</c:f>
              <c:strCache>
                <c:ptCount val="2"/>
                <c:pt idx="0">
                  <c:v>Figura Institucional formada</c:v>
                </c:pt>
                <c:pt idx="1">
                  <c:v>Figura Solidaria formada</c:v>
                </c:pt>
              </c:strCache>
            </c:strRef>
          </c:cat>
          <c:val>
            <c:numRef>
              <c:f>'6.-Figuras inst. y sol. f. '!$C$16:$C$17</c:f>
              <c:numCache>
                <c:formatCode>#,##0</c:formatCode>
                <c:ptCount val="2"/>
                <c:pt idx="0">
                  <c:v>59</c:v>
                </c:pt>
                <c:pt idx="1">
                  <c:v>464</c:v>
                </c:pt>
              </c:numCache>
            </c:numRef>
          </c:val>
          <c:extLst xmlns:c16r2="http://schemas.microsoft.com/office/drawing/2015/06/chart">
            <c:ext xmlns:c16="http://schemas.microsoft.com/office/drawing/2014/chart" uri="{C3380CC4-5D6E-409C-BE32-E72D297353CC}">
              <c16:uniqueId val="{00000002-0DF2-4530-B507-93EA1A0FA628}"/>
            </c:ext>
          </c:extLst>
        </c:ser>
        <c:dLbls>
          <c:showLegendKey val="0"/>
          <c:showVal val="0"/>
          <c:showCatName val="0"/>
          <c:showSerName val="0"/>
          <c:showPercent val="0"/>
          <c:showBubbleSize val="0"/>
        </c:dLbls>
        <c:gapWidth val="182"/>
        <c:axId val="252463472"/>
        <c:axId val="252467392"/>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Asesores!#REF!</c15:sqref>
                        </c15:formulaRef>
                      </c:ext>
                    </c:extLst>
                    <c:strCache>
                      <c:ptCount val="1"/>
                      <c:pt idx="0">
                        <c:v>#REF!</c:v>
                      </c:pt>
                    </c:strCache>
                  </c:strRef>
                </c:tx>
                <c:spPr>
                  <a:solidFill>
                    <a:schemeClr val="accent2">
                      <a:shade val="65000"/>
                    </a:schemeClr>
                  </a:solidFill>
                  <a:ln>
                    <a:noFill/>
                  </a:ln>
                  <a:effectLst/>
                </c:spPr>
                <c:invertIfNegative val="0"/>
                <c:cat>
                  <c:strRef>
                    <c:extLst xmlns:c16r2="http://schemas.microsoft.com/office/drawing/2015/06/chart">
                      <c:ext uri="{02D57815-91ED-43cb-92C2-25804820EDAC}">
                        <c15:formulaRef>
                          <c15:sqref>'6.-Figuras inst. y sol. f. '!$A$16:$A$17</c15:sqref>
                        </c15:formulaRef>
                      </c:ext>
                    </c:extLst>
                    <c:strCache>
                      <c:ptCount val="2"/>
                      <c:pt idx="0">
                        <c:v>Figura Institucional formada</c:v>
                      </c:pt>
                      <c:pt idx="1">
                        <c:v>Figura Solidaria formada</c:v>
                      </c:pt>
                    </c:strCache>
                  </c:strRef>
                </c:cat>
                <c:val>
                  <c:numRef>
                    <c:extLst xmlns:c16r2="http://schemas.microsoft.com/office/drawing/2015/06/chart">
                      <c:ext uri="{02D57815-91ED-43cb-92C2-25804820EDAC}">
                        <c15:formulaRef>
                          <c15:sqref>Asesores!#REF!</c15:sqref>
                        </c15:formulaRef>
                      </c:ext>
                    </c:extLst>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0-0DF2-4530-B507-93EA1A0FA628}"/>
                  </c:ext>
                </c:extLst>
              </c15:ser>
            </c15:filteredBarSeries>
          </c:ext>
        </c:extLst>
      </c:barChart>
      <c:catAx>
        <c:axId val="252463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52467392"/>
        <c:crosses val="autoZero"/>
        <c:auto val="1"/>
        <c:lblAlgn val="ctr"/>
        <c:lblOffset val="100"/>
        <c:noMultiLvlLbl val="0"/>
      </c:catAx>
      <c:valAx>
        <c:axId val="2524673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5246347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sz="1800" b="1" i="0" baseline="0">
                <a:effectLst/>
              </a:rPr>
              <a:t>Grupos en situación de vulnerabilidad</a:t>
            </a:r>
          </a:p>
          <a:p>
            <a:pPr>
              <a:defRPr sz="1400" b="0" spc="0">
                <a:solidFill>
                  <a:schemeClr val="tx1">
                    <a:lumMod val="65000"/>
                    <a:lumOff val="35000"/>
                  </a:schemeClr>
                </a:solidFill>
              </a:defRPr>
            </a:pPr>
            <a:r>
              <a:rPr lang="es-MX" sz="1800" b="1" i="0" baseline="0">
                <a:effectLst/>
              </a:rPr>
              <a:t>Intermedio</a:t>
            </a:r>
            <a:endParaRPr lang="es-MX" sz="1600">
              <a:effectLst/>
            </a:endParaRPr>
          </a:p>
        </c:rich>
      </c:tx>
      <c:layout>
        <c:manualLayout>
          <c:xMode val="edge"/>
          <c:yMode val="edge"/>
          <c:x val="0.15306998102697028"/>
          <c:y val="2.153840036932564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manualLayout>
          <c:layoutTarget val="inner"/>
          <c:xMode val="edge"/>
          <c:yMode val="edge"/>
          <c:x val="2.8742355022665245E-2"/>
          <c:y val="0.31988670533687702"/>
          <c:w val="0.94802322695767705"/>
          <c:h val="0.20301770176638984"/>
        </c:manualLayout>
      </c:layout>
      <c:barChart>
        <c:barDir val="col"/>
        <c:grouping val="clustered"/>
        <c:varyColors val="0"/>
        <c:ser>
          <c:idx val="1"/>
          <c:order val="0"/>
          <c:tx>
            <c:strRef>
              <c:f>'Reporte Metas'!$C$14</c:f>
              <c:strCache>
                <c:ptCount val="1"/>
                <c:pt idx="0">
                  <c:v>Meta Anual</c:v>
                </c:pt>
              </c:strCache>
            </c:strRef>
          </c:tx>
          <c:spPr>
            <a:solidFill>
              <a:schemeClr val="accent2">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val>
            <c:numRef>
              <c:f>'Reporte Metas'!$C$116:$C$122</c:f>
              <c:numCache>
                <c:formatCode>#,##0</c:formatCode>
                <c:ptCount val="7"/>
                <c:pt idx="0">
                  <c:v>0</c:v>
                </c:pt>
                <c:pt idx="1">
                  <c:v>26</c:v>
                </c:pt>
                <c:pt idx="2">
                  <c:v>0</c:v>
                </c:pt>
                <c:pt idx="3">
                  <c:v>4</c:v>
                </c:pt>
                <c:pt idx="4">
                  <c:v>0</c:v>
                </c:pt>
                <c:pt idx="5">
                  <c:v>22</c:v>
                </c:pt>
                <c:pt idx="6">
                  <c:v>137</c:v>
                </c:pt>
              </c:numCache>
            </c:numRef>
          </c:val>
          <c:extLst xmlns:c16r2="http://schemas.microsoft.com/office/drawing/2015/06/chart">
            <c:ext xmlns:c16="http://schemas.microsoft.com/office/drawing/2014/chart" uri="{C3380CC4-5D6E-409C-BE32-E72D297353CC}">
              <c16:uniqueId val="{00000000-9EDD-4815-8844-24B5C9C43F4E}"/>
            </c:ext>
          </c:extLst>
        </c:ser>
        <c:ser>
          <c:idx val="0"/>
          <c:order val="1"/>
          <c:tx>
            <c:strRef>
              <c:f>'Reporte Metas'!$H$15</c:f>
              <c:strCache>
                <c:ptCount val="1"/>
                <c:pt idx="0">
                  <c:v>% 
1er trim
 (ene-mar)</c:v>
                </c:pt>
              </c:strCache>
            </c:strRef>
          </c:tx>
          <c:spPr>
            <a:solidFill>
              <a:schemeClr val="accent2">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multiLvlStrRef>
              <c:f>'Reporte Metas'!$A$16:$B$23</c:f>
              <c:multiLvlStrCache>
                <c:ptCount val="8"/>
                <c:lvl>
                  <c:pt idx="0">
                    <c:v>Incorporación</c:v>
                  </c:pt>
                  <c:pt idx="1">
                    <c:v>UCE</c:v>
                  </c:pt>
                  <c:pt idx="2">
                    <c:v>Incorporación</c:v>
                  </c:pt>
                  <c:pt idx="3">
                    <c:v>UCE</c:v>
                  </c:pt>
                  <c:pt idx="4">
                    <c:v>Incorporación</c:v>
                  </c:pt>
                  <c:pt idx="5">
                    <c:v>UCN</c:v>
                  </c:pt>
                  <c:pt idx="6">
                    <c:v>Incorporación</c:v>
                  </c:pt>
                  <c:pt idx="7">
                    <c:v>UCN</c:v>
                  </c:pt>
                </c:lvl>
                <c:lvl>
                  <c:pt idx="0">
                    <c:v>Alfabetización</c:v>
                  </c:pt>
                  <c:pt idx="2">
                    <c:v>Inicial</c:v>
                  </c:pt>
                  <c:pt idx="4">
                    <c:v>Intermedio</c:v>
                  </c:pt>
                  <c:pt idx="6">
                    <c:v>Avanzado</c:v>
                  </c:pt>
                </c:lvl>
              </c:multiLvlStrCache>
            </c:multiLvlStrRef>
          </c:cat>
          <c:val>
            <c:numRef>
              <c:f>'Reporte Metas'!$H$116:$H$122</c:f>
              <c:numCache>
                <c:formatCode>0%</c:formatCode>
                <c:ptCount val="7"/>
                <c:pt idx="0">
                  <c:v>0</c:v>
                </c:pt>
                <c:pt idx="1">
                  <c:v>0.23076923076923078</c:v>
                </c:pt>
                <c:pt idx="2">
                  <c:v>0</c:v>
                </c:pt>
                <c:pt idx="3">
                  <c:v>0</c:v>
                </c:pt>
                <c:pt idx="4">
                  <c:v>0</c:v>
                </c:pt>
                <c:pt idx="5">
                  <c:v>0</c:v>
                </c:pt>
                <c:pt idx="6">
                  <c:v>0.10948905109489052</c:v>
                </c:pt>
              </c:numCache>
            </c:numRef>
          </c:val>
          <c:extLst xmlns:c16r2="http://schemas.microsoft.com/office/drawing/2015/06/chart">
            <c:ext xmlns:c16="http://schemas.microsoft.com/office/drawing/2014/chart" uri="{C3380CC4-5D6E-409C-BE32-E72D297353CC}">
              <c16:uniqueId val="{00000001-9EDD-4815-8844-24B5C9C43F4E}"/>
            </c:ext>
          </c:extLst>
        </c:ser>
        <c:dLbls>
          <c:showLegendKey val="0"/>
          <c:showVal val="0"/>
          <c:showCatName val="0"/>
          <c:showSerName val="0"/>
          <c:showPercent val="0"/>
          <c:showBubbleSize val="0"/>
        </c:dLbls>
        <c:gapWidth val="219"/>
        <c:overlap val="-27"/>
        <c:axId val="203644752"/>
        <c:axId val="203643072"/>
      </c:barChart>
      <c:catAx>
        <c:axId val="203644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03643072"/>
        <c:crosses val="autoZero"/>
        <c:auto val="1"/>
        <c:lblAlgn val="ctr"/>
        <c:lblOffset val="100"/>
        <c:noMultiLvlLbl val="0"/>
      </c:catAx>
      <c:valAx>
        <c:axId val="203643072"/>
        <c:scaling>
          <c:orientation val="minMax"/>
        </c:scaling>
        <c:delete val="1"/>
        <c:axPos val="l"/>
        <c:numFmt formatCode="#,##0" sourceLinked="1"/>
        <c:majorTickMark val="none"/>
        <c:minorTickMark val="none"/>
        <c:tickLblPos val="nextTo"/>
        <c:crossAx val="203644752"/>
        <c:crosses val="autoZero"/>
        <c:crossBetween val="between"/>
      </c:valAx>
      <c:spPr>
        <a:noFill/>
        <a:ln>
          <a:noFill/>
        </a:ln>
        <a:effectLst/>
      </c:spPr>
    </c:plotArea>
    <c:legend>
      <c:legendPos val="b"/>
      <c:layout>
        <c:manualLayout>
          <c:xMode val="edge"/>
          <c:yMode val="edge"/>
          <c:x val="0.20381164242510155"/>
          <c:y val="0.81056244850535764"/>
          <c:w val="0.60182685149116044"/>
          <c:h val="0.1894375514946423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a:pPr>
      <a:endParaRPr lang="es-MX"/>
    </a:p>
  </c:tx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sz="1800" b="1" i="0" baseline="0">
                <a:effectLst/>
              </a:rPr>
              <a:t>Grupos en situación de vulnerabilidad</a:t>
            </a:r>
          </a:p>
          <a:p>
            <a:pPr>
              <a:defRPr sz="1400" b="0" spc="0">
                <a:solidFill>
                  <a:schemeClr val="tx1">
                    <a:lumMod val="65000"/>
                    <a:lumOff val="35000"/>
                  </a:schemeClr>
                </a:solidFill>
              </a:defRPr>
            </a:pPr>
            <a:r>
              <a:rPr lang="es-MX" sz="1800" b="1" i="0" baseline="0">
                <a:effectLst/>
              </a:rPr>
              <a:t>Avanzado</a:t>
            </a:r>
            <a:endParaRPr lang="es-MX" sz="1600">
              <a:effectLst/>
            </a:endParaRPr>
          </a:p>
        </c:rich>
      </c:tx>
      <c:layout>
        <c:manualLayout>
          <c:xMode val="edge"/>
          <c:yMode val="edge"/>
          <c:x val="0.15306998102697028"/>
          <c:y val="2.153840036932564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manualLayout>
          <c:layoutTarget val="inner"/>
          <c:xMode val="edge"/>
          <c:yMode val="edge"/>
          <c:x val="2.8742355022665245E-2"/>
          <c:y val="0.31988670533687702"/>
          <c:w val="0.94802322695767705"/>
          <c:h val="0.20301770176638984"/>
        </c:manualLayout>
      </c:layout>
      <c:barChart>
        <c:barDir val="col"/>
        <c:grouping val="clustered"/>
        <c:varyColors val="0"/>
        <c:ser>
          <c:idx val="1"/>
          <c:order val="0"/>
          <c:tx>
            <c:strRef>
              <c:f>'Reporte Metas'!$C$14</c:f>
              <c:strCache>
                <c:ptCount val="1"/>
                <c:pt idx="0">
                  <c:v>Meta Anual</c:v>
                </c:pt>
              </c:strCache>
            </c:strRef>
          </c:tx>
          <c:spPr>
            <a:solidFill>
              <a:schemeClr val="accent2">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val>
            <c:numRef>
              <c:f>'Reporte Metas'!$C$123:$C$128</c:f>
              <c:numCache>
                <c:formatCode>#,##0</c:formatCode>
                <c:ptCount val="6"/>
                <c:pt idx="0">
                  <c:v>0</c:v>
                </c:pt>
                <c:pt idx="1">
                  <c:v>43</c:v>
                </c:pt>
                <c:pt idx="2">
                  <c:v>0</c:v>
                </c:pt>
                <c:pt idx="3">
                  <c:v>25</c:v>
                </c:pt>
                <c:pt idx="4">
                  <c:v>0</c:v>
                </c:pt>
                <c:pt idx="5">
                  <c:v>10</c:v>
                </c:pt>
              </c:numCache>
            </c:numRef>
          </c:val>
          <c:extLst xmlns:c16r2="http://schemas.microsoft.com/office/drawing/2015/06/chart">
            <c:ext xmlns:c16="http://schemas.microsoft.com/office/drawing/2014/chart" uri="{C3380CC4-5D6E-409C-BE32-E72D297353CC}">
              <c16:uniqueId val="{00000000-306C-495B-8F8C-9366DFA69FD5}"/>
            </c:ext>
          </c:extLst>
        </c:ser>
        <c:ser>
          <c:idx val="0"/>
          <c:order val="1"/>
          <c:tx>
            <c:strRef>
              <c:f>'Reporte Metas'!$H$15</c:f>
              <c:strCache>
                <c:ptCount val="1"/>
                <c:pt idx="0">
                  <c:v>% 
1er trim
 (ene-mar)</c:v>
                </c:pt>
              </c:strCache>
            </c:strRef>
          </c:tx>
          <c:spPr>
            <a:solidFill>
              <a:schemeClr val="accent2">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multiLvlStrRef>
              <c:f>'Reporte Metas'!$A$16:$B$23</c:f>
              <c:multiLvlStrCache>
                <c:ptCount val="8"/>
                <c:lvl>
                  <c:pt idx="0">
                    <c:v>Incorporación</c:v>
                  </c:pt>
                  <c:pt idx="1">
                    <c:v>UCE</c:v>
                  </c:pt>
                  <c:pt idx="2">
                    <c:v>Incorporación</c:v>
                  </c:pt>
                  <c:pt idx="3">
                    <c:v>UCE</c:v>
                  </c:pt>
                  <c:pt idx="4">
                    <c:v>Incorporación</c:v>
                  </c:pt>
                  <c:pt idx="5">
                    <c:v>UCN</c:v>
                  </c:pt>
                  <c:pt idx="6">
                    <c:v>Incorporación</c:v>
                  </c:pt>
                  <c:pt idx="7">
                    <c:v>UCN</c:v>
                  </c:pt>
                </c:lvl>
                <c:lvl>
                  <c:pt idx="0">
                    <c:v>Alfabetización</c:v>
                  </c:pt>
                  <c:pt idx="2">
                    <c:v>Inicial</c:v>
                  </c:pt>
                  <c:pt idx="4">
                    <c:v>Intermedio</c:v>
                  </c:pt>
                  <c:pt idx="6">
                    <c:v>Avanzado</c:v>
                  </c:pt>
                </c:lvl>
              </c:multiLvlStrCache>
            </c:multiLvlStrRef>
          </c:cat>
          <c:val>
            <c:numRef>
              <c:f>'Reporte Metas'!$H$123:$H$128</c:f>
              <c:numCache>
                <c:formatCode>0%</c:formatCode>
                <c:ptCount val="6"/>
                <c:pt idx="0">
                  <c:v>0</c:v>
                </c:pt>
                <c:pt idx="1">
                  <c:v>9.3023255813953487E-2</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306C-495B-8F8C-9366DFA69FD5}"/>
            </c:ext>
          </c:extLst>
        </c:ser>
        <c:dLbls>
          <c:showLegendKey val="0"/>
          <c:showVal val="0"/>
          <c:showCatName val="0"/>
          <c:showSerName val="0"/>
          <c:showPercent val="0"/>
          <c:showBubbleSize val="0"/>
        </c:dLbls>
        <c:gapWidth val="219"/>
        <c:overlap val="-27"/>
        <c:axId val="397812432"/>
        <c:axId val="397812992"/>
      </c:barChart>
      <c:catAx>
        <c:axId val="397812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97812992"/>
        <c:crosses val="autoZero"/>
        <c:auto val="1"/>
        <c:lblAlgn val="ctr"/>
        <c:lblOffset val="100"/>
        <c:noMultiLvlLbl val="0"/>
      </c:catAx>
      <c:valAx>
        <c:axId val="397812992"/>
        <c:scaling>
          <c:orientation val="minMax"/>
        </c:scaling>
        <c:delete val="1"/>
        <c:axPos val="l"/>
        <c:numFmt formatCode="#,##0" sourceLinked="1"/>
        <c:majorTickMark val="none"/>
        <c:minorTickMark val="none"/>
        <c:tickLblPos val="nextTo"/>
        <c:crossAx val="397812432"/>
        <c:crosses val="autoZero"/>
        <c:crossBetween val="between"/>
      </c:valAx>
      <c:spPr>
        <a:noFill/>
        <a:ln>
          <a:noFill/>
        </a:ln>
        <a:effectLst/>
      </c:spPr>
    </c:plotArea>
    <c:legend>
      <c:legendPos val="b"/>
      <c:layout>
        <c:manualLayout>
          <c:xMode val="edge"/>
          <c:yMode val="edge"/>
          <c:x val="0.20381164242510155"/>
          <c:y val="0.81056244850535764"/>
          <c:w val="0.60182685149116044"/>
          <c:h val="0.1894375514946423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a:pPr>
      <a:endParaRPr lang="es-MX"/>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MX" b="1"/>
              <a:t>%</a:t>
            </a:r>
            <a:r>
              <a:rPr lang="es-MX" b="1" baseline="0"/>
              <a:t> avance de examenes en línea</a:t>
            </a:r>
            <a:endParaRPr lang="es-MX"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manualLayout>
          <c:layoutTarget val="inner"/>
          <c:xMode val="edge"/>
          <c:yMode val="edge"/>
          <c:x val="0.2199947310075944"/>
          <c:y val="0.27609134718928152"/>
          <c:w val="0.41319669647561602"/>
          <c:h val="0.60066804674823626"/>
        </c:manualLayout>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1-52D5-46D1-9C8C-A4A3B5D63568}"/>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3-52D5-46D1-9C8C-A4A3B5D63568}"/>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5-52D5-46D1-9C8C-A4A3B5D63568}"/>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7-52D5-46D1-9C8C-A4A3B5D63568}"/>
              </c:ext>
            </c:extLst>
          </c:dPt>
          <c:dLbls>
            <c:dLbl>
              <c:idx val="0"/>
              <c:layout>
                <c:manualLayout>
                  <c:x val="-0.16321297194291964"/>
                  <c:y val="8.8279856254461098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52D5-46D1-9C8C-A4A3B5D63568}"/>
                </c:ext>
                <c:ext xmlns:c15="http://schemas.microsoft.com/office/drawing/2012/chart" uri="{CE6537A1-D6FC-4f65-9D91-7224C49458BB}"/>
              </c:extLst>
            </c:dLbl>
            <c:dLbl>
              <c:idx val="1"/>
              <c:layout>
                <c:manualLayout>
                  <c:x val="9.5514329103942738E-2"/>
                  <c:y val="-0.1533651333042634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52D5-46D1-9C8C-A4A3B5D63568}"/>
                </c:ext>
                <c:ext xmlns:c15="http://schemas.microsoft.com/office/drawing/2012/chart" uri="{CE6537A1-D6FC-4f65-9D91-7224C49458BB}"/>
              </c:extLst>
            </c:dLbl>
            <c:dLbl>
              <c:idx val="2"/>
              <c:layout>
                <c:manualLayout>
                  <c:x val="0.11322964288886807"/>
                  <c:y val="0.1100185829053192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52D5-46D1-9C8C-A4A3B5D63568}"/>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MX"/>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'Reporte Metas'!$A$171:$A$173</c:f>
              <c:strCache>
                <c:ptCount val="3"/>
                <c:pt idx="0">
                  <c:v>Inicial</c:v>
                </c:pt>
                <c:pt idx="1">
                  <c:v>Intermedio</c:v>
                </c:pt>
                <c:pt idx="2">
                  <c:v>Avanzado</c:v>
                </c:pt>
              </c:strCache>
            </c:strRef>
          </c:cat>
          <c:val>
            <c:numRef>
              <c:f>'Reporte Metas'!$F$171:$F$173</c:f>
              <c:numCache>
                <c:formatCode>0%</c:formatCode>
                <c:ptCount val="3"/>
                <c:pt idx="0">
                  <c:v>0.99115044247787609</c:v>
                </c:pt>
                <c:pt idx="1">
                  <c:v>0.93605817452357076</c:v>
                </c:pt>
                <c:pt idx="2">
                  <c:v>0.77476602507504855</c:v>
                </c:pt>
              </c:numCache>
            </c:numRef>
          </c:val>
          <c:extLst xmlns:c16r2="http://schemas.microsoft.com/office/drawing/2015/06/chart">
            <c:ext xmlns:c16="http://schemas.microsoft.com/office/drawing/2014/chart" uri="{C3380CC4-5D6E-409C-BE32-E72D297353CC}">
              <c16:uniqueId val="{00000008-52D5-46D1-9C8C-A4A3B5D63568}"/>
            </c:ext>
          </c:extLst>
        </c:ser>
        <c:ser>
          <c:idx val="1"/>
          <c:order val="1"/>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A-52D5-46D1-9C8C-A4A3B5D63568}"/>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C-52D5-46D1-9C8C-A4A3B5D63568}"/>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E-52D5-46D1-9C8C-A4A3B5D63568}"/>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10-52D5-46D1-9C8C-A4A3B5D63568}"/>
              </c:ext>
            </c:extLst>
          </c:dPt>
          <c:dPt>
            <c:idx val="4"/>
            <c:bubble3D val="0"/>
            <c:spPr>
              <a:solidFill>
                <a:schemeClr val="accent5"/>
              </a:solidFill>
              <a:ln w="19050">
                <a:solidFill>
                  <a:schemeClr val="lt1"/>
                </a:solidFill>
              </a:ln>
              <a:effectLst/>
            </c:spPr>
            <c:extLst xmlns:c16r2="http://schemas.microsoft.com/office/drawing/2015/06/chart">
              <c:ext xmlns:c16="http://schemas.microsoft.com/office/drawing/2014/chart" uri="{C3380CC4-5D6E-409C-BE32-E72D297353CC}">
                <c16:uniqueId val="{00000012-52D5-46D1-9C8C-A4A3B5D63568}"/>
              </c:ext>
            </c:extLst>
          </c:dPt>
          <c:dPt>
            <c:idx val="5"/>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14-52D5-46D1-9C8C-A4A3B5D63568}"/>
              </c:ext>
            </c:extLst>
          </c:dPt>
          <c:dPt>
            <c:idx val="6"/>
            <c:bubble3D val="0"/>
            <c:spPr>
              <a:solidFill>
                <a:schemeClr val="accent1">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6-52D5-46D1-9C8C-A4A3B5D63568}"/>
              </c:ext>
            </c:extLst>
          </c:dPt>
          <c:cat>
            <c:strRef>
              <c:f>'Reporte Metas'!$A$171:$A$173</c:f>
              <c:strCache>
                <c:ptCount val="3"/>
                <c:pt idx="0">
                  <c:v>Inicial</c:v>
                </c:pt>
                <c:pt idx="1">
                  <c:v>Intermedio</c:v>
                </c:pt>
                <c:pt idx="2">
                  <c:v>Avanzado</c:v>
                </c:pt>
              </c:strCache>
            </c:strRef>
          </c:cat>
          <c:val>
            <c:numRef>
              <c:f>'Reporte Metas'!$D$158:$D$164</c:f>
              <c:numCache>
                <c:formatCode>General</c:formatCode>
                <c:ptCount val="7"/>
              </c:numCache>
            </c:numRef>
          </c:val>
          <c:extLst xmlns:c16r2="http://schemas.microsoft.com/office/drawing/2015/06/chart">
            <c:ext xmlns:c16="http://schemas.microsoft.com/office/drawing/2014/chart" uri="{C3380CC4-5D6E-409C-BE32-E72D297353CC}">
              <c16:uniqueId val="{00000017-52D5-46D1-9C8C-A4A3B5D63568}"/>
            </c:ext>
          </c:extLst>
        </c:ser>
        <c:ser>
          <c:idx val="2"/>
          <c:order val="2"/>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19-52D5-46D1-9C8C-A4A3B5D63568}"/>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1B-52D5-46D1-9C8C-A4A3B5D63568}"/>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1D-52D5-46D1-9C8C-A4A3B5D63568}"/>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1F-52D5-46D1-9C8C-A4A3B5D63568}"/>
              </c:ext>
            </c:extLst>
          </c:dPt>
          <c:dPt>
            <c:idx val="4"/>
            <c:bubble3D val="0"/>
            <c:spPr>
              <a:solidFill>
                <a:schemeClr val="accent5"/>
              </a:solidFill>
              <a:ln w="19050">
                <a:solidFill>
                  <a:schemeClr val="lt1"/>
                </a:solidFill>
              </a:ln>
              <a:effectLst/>
            </c:spPr>
            <c:extLst xmlns:c16r2="http://schemas.microsoft.com/office/drawing/2015/06/chart">
              <c:ext xmlns:c16="http://schemas.microsoft.com/office/drawing/2014/chart" uri="{C3380CC4-5D6E-409C-BE32-E72D297353CC}">
                <c16:uniqueId val="{00000021-52D5-46D1-9C8C-A4A3B5D63568}"/>
              </c:ext>
            </c:extLst>
          </c:dPt>
          <c:dPt>
            <c:idx val="5"/>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23-52D5-46D1-9C8C-A4A3B5D63568}"/>
              </c:ext>
            </c:extLst>
          </c:dPt>
          <c:dPt>
            <c:idx val="6"/>
            <c:bubble3D val="0"/>
            <c:spPr>
              <a:solidFill>
                <a:schemeClr val="accent1">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25-52D5-46D1-9C8C-A4A3B5D63568}"/>
              </c:ext>
            </c:extLst>
          </c:dPt>
          <c:cat>
            <c:strRef>
              <c:f>'Reporte Metas'!$A$171:$A$173</c:f>
              <c:strCache>
                <c:ptCount val="3"/>
                <c:pt idx="0">
                  <c:v>Inicial</c:v>
                </c:pt>
                <c:pt idx="1">
                  <c:v>Intermedio</c:v>
                </c:pt>
                <c:pt idx="2">
                  <c:v>Avanzado</c:v>
                </c:pt>
              </c:strCache>
            </c:strRef>
          </c:cat>
          <c:val>
            <c:numRef>
              <c:f>'Reporte Metas'!$E$158:$E$164</c:f>
              <c:numCache>
                <c:formatCode>General</c:formatCode>
                <c:ptCount val="7"/>
              </c:numCache>
            </c:numRef>
          </c:val>
          <c:extLst xmlns:c16r2="http://schemas.microsoft.com/office/drawing/2015/06/chart">
            <c:ext xmlns:c16="http://schemas.microsoft.com/office/drawing/2014/chart" uri="{C3380CC4-5D6E-409C-BE32-E72D297353CC}">
              <c16:uniqueId val="{00000026-52D5-46D1-9C8C-A4A3B5D63568}"/>
            </c:ext>
          </c:extLst>
        </c:ser>
        <c:ser>
          <c:idx val="3"/>
          <c:order val="3"/>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28-52D5-46D1-9C8C-A4A3B5D63568}"/>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2A-52D5-46D1-9C8C-A4A3B5D63568}"/>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2C-52D5-46D1-9C8C-A4A3B5D63568}"/>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2E-52D5-46D1-9C8C-A4A3B5D63568}"/>
              </c:ext>
            </c:extLst>
          </c:dPt>
          <c:dPt>
            <c:idx val="4"/>
            <c:bubble3D val="0"/>
            <c:spPr>
              <a:solidFill>
                <a:schemeClr val="accent5"/>
              </a:solidFill>
              <a:ln w="19050">
                <a:solidFill>
                  <a:schemeClr val="lt1"/>
                </a:solidFill>
              </a:ln>
              <a:effectLst/>
            </c:spPr>
            <c:extLst xmlns:c16r2="http://schemas.microsoft.com/office/drawing/2015/06/chart">
              <c:ext xmlns:c16="http://schemas.microsoft.com/office/drawing/2014/chart" uri="{C3380CC4-5D6E-409C-BE32-E72D297353CC}">
                <c16:uniqueId val="{00000030-52D5-46D1-9C8C-A4A3B5D63568}"/>
              </c:ext>
            </c:extLst>
          </c:dPt>
          <c:dPt>
            <c:idx val="5"/>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32-52D5-46D1-9C8C-A4A3B5D63568}"/>
              </c:ext>
            </c:extLst>
          </c:dPt>
          <c:dPt>
            <c:idx val="6"/>
            <c:bubble3D val="0"/>
            <c:spPr>
              <a:solidFill>
                <a:schemeClr val="accent1">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34-52D5-46D1-9C8C-A4A3B5D63568}"/>
              </c:ext>
            </c:extLst>
          </c:dPt>
          <c:cat>
            <c:strRef>
              <c:f>'Reporte Metas'!$A$171:$A$173</c:f>
              <c:strCache>
                <c:ptCount val="3"/>
                <c:pt idx="0">
                  <c:v>Inicial</c:v>
                </c:pt>
                <c:pt idx="1">
                  <c:v>Intermedio</c:v>
                </c:pt>
                <c:pt idx="2">
                  <c:v>Avanzado</c:v>
                </c:pt>
              </c:strCache>
            </c:strRef>
          </c:cat>
          <c:val>
            <c:numRef>
              <c:f>'Reporte Metas'!$F$158:$F$164</c:f>
              <c:numCache>
                <c:formatCode>General</c:formatCode>
                <c:ptCount val="7"/>
                <c:pt idx="0">
                  <c:v>0</c:v>
                </c:pt>
                <c:pt idx="2" formatCode="0%">
                  <c:v>0.9477806788511749</c:v>
                </c:pt>
                <c:pt idx="3" formatCode="0%">
                  <c:v>0.93782383419689119</c:v>
                </c:pt>
                <c:pt idx="4" formatCode="0%">
                  <c:v>0.86990681527498626</c:v>
                </c:pt>
                <c:pt idx="5" formatCode="0%">
                  <c:v>0.66423653300931551</c:v>
                </c:pt>
                <c:pt idx="6" formatCode="0%">
                  <c:v>3620.9477806788514</c:v>
                </c:pt>
              </c:numCache>
            </c:numRef>
          </c:val>
          <c:extLst xmlns:c16r2="http://schemas.microsoft.com/office/drawing/2015/06/chart">
            <c:ext xmlns:c16="http://schemas.microsoft.com/office/drawing/2014/chart" uri="{C3380CC4-5D6E-409C-BE32-E72D297353CC}">
              <c16:uniqueId val="{00000035-52D5-46D1-9C8C-A4A3B5D63568}"/>
            </c:ext>
          </c:extLst>
        </c:ser>
        <c:ser>
          <c:idx val="4"/>
          <c:order val="4"/>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37-52D5-46D1-9C8C-A4A3B5D63568}"/>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39-52D5-46D1-9C8C-A4A3B5D63568}"/>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3B-52D5-46D1-9C8C-A4A3B5D63568}"/>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3D-52D5-46D1-9C8C-A4A3B5D63568}"/>
              </c:ext>
            </c:extLst>
          </c:dPt>
          <c:dPt>
            <c:idx val="4"/>
            <c:bubble3D val="0"/>
            <c:spPr>
              <a:solidFill>
                <a:schemeClr val="accent5"/>
              </a:solidFill>
              <a:ln w="19050">
                <a:solidFill>
                  <a:schemeClr val="lt1"/>
                </a:solidFill>
              </a:ln>
              <a:effectLst/>
            </c:spPr>
            <c:extLst xmlns:c16r2="http://schemas.microsoft.com/office/drawing/2015/06/chart">
              <c:ext xmlns:c16="http://schemas.microsoft.com/office/drawing/2014/chart" uri="{C3380CC4-5D6E-409C-BE32-E72D297353CC}">
                <c16:uniqueId val="{0000003F-52D5-46D1-9C8C-A4A3B5D63568}"/>
              </c:ext>
            </c:extLst>
          </c:dPt>
          <c:dPt>
            <c:idx val="5"/>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41-52D5-46D1-9C8C-A4A3B5D63568}"/>
              </c:ext>
            </c:extLst>
          </c:dPt>
          <c:dPt>
            <c:idx val="6"/>
            <c:bubble3D val="0"/>
            <c:spPr>
              <a:solidFill>
                <a:schemeClr val="accent1">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43-52D5-46D1-9C8C-A4A3B5D63568}"/>
              </c:ext>
            </c:extLst>
          </c:dPt>
          <c:cat>
            <c:strRef>
              <c:f>'Reporte Metas'!$A$171:$A$173</c:f>
              <c:strCache>
                <c:ptCount val="3"/>
                <c:pt idx="0">
                  <c:v>Inicial</c:v>
                </c:pt>
                <c:pt idx="1">
                  <c:v>Intermedio</c:v>
                </c:pt>
                <c:pt idx="2">
                  <c:v>Avanzado</c:v>
                </c:pt>
              </c:strCache>
            </c:strRef>
          </c:cat>
          <c:val>
            <c:numRef>
              <c:f>'Reporte Metas'!$G$158:$G$164</c:f>
              <c:numCache>
                <c:formatCode>General</c:formatCode>
                <c:ptCount val="7"/>
              </c:numCache>
            </c:numRef>
          </c:val>
          <c:extLst xmlns:c16r2="http://schemas.microsoft.com/office/drawing/2015/06/chart">
            <c:ext xmlns:c16="http://schemas.microsoft.com/office/drawing/2014/chart" uri="{C3380CC4-5D6E-409C-BE32-E72D297353CC}">
              <c16:uniqueId val="{00000044-52D5-46D1-9C8C-A4A3B5D63568}"/>
            </c:ext>
          </c:extLst>
        </c:ser>
        <c:dLbls>
          <c:showLegendKey val="0"/>
          <c:showVal val="0"/>
          <c:showCatName val="0"/>
          <c:showSerName val="0"/>
          <c:showPercent val="0"/>
          <c:showBubbleSize val="0"/>
          <c:showLeaderLines val="1"/>
        </c:dLbls>
        <c:firstSliceAng val="0"/>
      </c:pieChart>
      <c:spPr>
        <a:noFill/>
        <a:ln>
          <a:noFill/>
        </a:ln>
        <a:effectLst/>
      </c:spPr>
    </c:plotArea>
    <c:legend>
      <c:legendPos val="b"/>
      <c:legendEntry>
        <c:idx val="3"/>
        <c:delete val="1"/>
      </c:legendEntry>
      <c:legendEntry>
        <c:idx val="4"/>
        <c:delete val="1"/>
      </c:legendEntry>
      <c:legendEntry>
        <c:idx val="5"/>
        <c:delete val="1"/>
      </c:legendEntry>
      <c:legendEntry>
        <c:idx val="6"/>
        <c:delete val="1"/>
      </c:legendEntry>
      <c:layout>
        <c:manualLayout>
          <c:xMode val="edge"/>
          <c:yMode val="edge"/>
          <c:x val="0.62981282299957775"/>
          <c:y val="0.4208026732483674"/>
          <c:w val="0.36626494148741345"/>
          <c:h val="0.2759095868202062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MX" b="1"/>
              <a:t>%</a:t>
            </a:r>
            <a:r>
              <a:rPr lang="es-MX" b="1" baseline="0"/>
              <a:t> avance de examenes en papel</a:t>
            </a:r>
            <a:endParaRPr lang="es-MX"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manualLayout>
          <c:layoutTarget val="inner"/>
          <c:xMode val="edge"/>
          <c:yMode val="edge"/>
          <c:x val="0.2199947310075944"/>
          <c:y val="0.27609134718928152"/>
          <c:w val="0.41319669647561602"/>
          <c:h val="0.60066804674823626"/>
        </c:manualLayout>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1-21BD-4A89-A33A-7EC817281AE3}"/>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3-21BD-4A89-A33A-7EC817281AE3}"/>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5-21BD-4A89-A33A-7EC817281AE3}"/>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7-21BD-4A89-A33A-7EC817281AE3}"/>
              </c:ext>
            </c:extLst>
          </c:dPt>
          <c:dLbls>
            <c:dLbl>
              <c:idx val="0"/>
              <c:layout>
                <c:manualLayout>
                  <c:x val="-0.10828920197276917"/>
                  <c:y val="0.12048285481541364"/>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21BD-4A89-A33A-7EC817281AE3}"/>
                </c:ext>
                <c:ext xmlns:c15="http://schemas.microsoft.com/office/drawing/2012/chart" uri="{CE6537A1-D6FC-4f65-9D91-7224C49458BB}"/>
              </c:extLst>
            </c:dLbl>
            <c:dLbl>
              <c:idx val="1"/>
              <c:layout>
                <c:manualLayout>
                  <c:x val="-0.11789264032494959"/>
                  <c:y val="-0.1021294718156321"/>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21BD-4A89-A33A-7EC817281AE3}"/>
                </c:ext>
                <c:ext xmlns:c15="http://schemas.microsoft.com/office/drawing/2012/chart" uri="{CE6537A1-D6FC-4f65-9D91-7224C49458BB}"/>
              </c:extLst>
            </c:dLbl>
            <c:dLbl>
              <c:idx val="2"/>
              <c:layout>
                <c:manualLayout>
                  <c:x val="0.11569986334691752"/>
                  <c:y val="-0.12906672421677168"/>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21BD-4A89-A33A-7EC817281AE3}"/>
                </c:ext>
                <c:ext xmlns:c15="http://schemas.microsoft.com/office/drawing/2012/chart" uri="{CE6537A1-D6FC-4f65-9D91-7224C49458BB}"/>
              </c:extLst>
            </c:dLbl>
            <c:dLbl>
              <c:idx val="3"/>
              <c:layout>
                <c:manualLayout>
                  <c:x val="0.10700693852071518"/>
                  <c:y val="0.12048285481541364"/>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21BD-4A89-A33A-7EC817281AE3}"/>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MX"/>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'Reporte Metas'!$A$160:$A$163</c:f>
              <c:strCache>
                <c:ptCount val="4"/>
                <c:pt idx="0">
                  <c:v>Alfabetización</c:v>
                </c:pt>
                <c:pt idx="1">
                  <c:v>Inicial</c:v>
                </c:pt>
                <c:pt idx="2">
                  <c:v>Intermedio</c:v>
                </c:pt>
                <c:pt idx="3">
                  <c:v>Avanzado</c:v>
                </c:pt>
              </c:strCache>
            </c:strRef>
          </c:cat>
          <c:val>
            <c:numRef>
              <c:f>'Reporte Metas'!$F$160:$F$163</c:f>
              <c:numCache>
                <c:formatCode>0%</c:formatCode>
                <c:ptCount val="4"/>
                <c:pt idx="0">
                  <c:v>0.9477806788511749</c:v>
                </c:pt>
                <c:pt idx="1">
                  <c:v>0.93782383419689119</c:v>
                </c:pt>
                <c:pt idx="2">
                  <c:v>0.86990681527498626</c:v>
                </c:pt>
                <c:pt idx="3">
                  <c:v>0.66423653300931551</c:v>
                </c:pt>
              </c:numCache>
            </c:numRef>
          </c:val>
          <c:extLst xmlns:c16r2="http://schemas.microsoft.com/office/drawing/2015/06/chart">
            <c:ext xmlns:c16="http://schemas.microsoft.com/office/drawing/2014/chart" uri="{C3380CC4-5D6E-409C-BE32-E72D297353CC}">
              <c16:uniqueId val="{00000008-21BD-4A89-A33A-7EC817281AE3}"/>
            </c:ext>
          </c:extLst>
        </c:ser>
        <c:ser>
          <c:idx val="1"/>
          <c:order val="1"/>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A-21BD-4A89-A33A-7EC817281AE3}"/>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C-21BD-4A89-A33A-7EC817281AE3}"/>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E-21BD-4A89-A33A-7EC817281AE3}"/>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10-21BD-4A89-A33A-7EC817281AE3}"/>
              </c:ext>
            </c:extLst>
          </c:dPt>
          <c:dPt>
            <c:idx val="4"/>
            <c:bubble3D val="0"/>
            <c:spPr>
              <a:solidFill>
                <a:schemeClr val="accent5"/>
              </a:solidFill>
              <a:ln w="19050">
                <a:solidFill>
                  <a:schemeClr val="lt1"/>
                </a:solidFill>
              </a:ln>
              <a:effectLst/>
            </c:spPr>
            <c:extLst xmlns:c16r2="http://schemas.microsoft.com/office/drawing/2015/06/chart">
              <c:ext xmlns:c16="http://schemas.microsoft.com/office/drawing/2014/chart" uri="{C3380CC4-5D6E-409C-BE32-E72D297353CC}">
                <c16:uniqueId val="{00000012-21BD-4A89-A33A-7EC817281AE3}"/>
              </c:ext>
            </c:extLst>
          </c:dPt>
          <c:dPt>
            <c:idx val="5"/>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14-21BD-4A89-A33A-7EC817281AE3}"/>
              </c:ext>
            </c:extLst>
          </c:dPt>
          <c:dPt>
            <c:idx val="6"/>
            <c:bubble3D val="0"/>
            <c:spPr>
              <a:solidFill>
                <a:schemeClr val="accent1">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6-21BD-4A89-A33A-7EC817281AE3}"/>
              </c:ext>
            </c:extLst>
          </c:dPt>
          <c:cat>
            <c:strRef>
              <c:f>'Reporte Metas'!$A$160:$A$163</c:f>
              <c:strCache>
                <c:ptCount val="4"/>
                <c:pt idx="0">
                  <c:v>Alfabetización</c:v>
                </c:pt>
                <c:pt idx="1">
                  <c:v>Inicial</c:v>
                </c:pt>
                <c:pt idx="2">
                  <c:v>Intermedio</c:v>
                </c:pt>
                <c:pt idx="3">
                  <c:v>Avanzado</c:v>
                </c:pt>
              </c:strCache>
            </c:strRef>
          </c:cat>
          <c:val>
            <c:numRef>
              <c:f>'Reporte Metas'!$D$158:$D$164</c:f>
              <c:numCache>
                <c:formatCode>General</c:formatCode>
                <c:ptCount val="7"/>
              </c:numCache>
            </c:numRef>
          </c:val>
          <c:extLst xmlns:c16r2="http://schemas.microsoft.com/office/drawing/2015/06/chart">
            <c:ext xmlns:c16="http://schemas.microsoft.com/office/drawing/2014/chart" uri="{C3380CC4-5D6E-409C-BE32-E72D297353CC}">
              <c16:uniqueId val="{00000017-21BD-4A89-A33A-7EC817281AE3}"/>
            </c:ext>
          </c:extLst>
        </c:ser>
        <c:ser>
          <c:idx val="2"/>
          <c:order val="2"/>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19-21BD-4A89-A33A-7EC817281AE3}"/>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1B-21BD-4A89-A33A-7EC817281AE3}"/>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1D-21BD-4A89-A33A-7EC817281AE3}"/>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1F-21BD-4A89-A33A-7EC817281AE3}"/>
              </c:ext>
            </c:extLst>
          </c:dPt>
          <c:dPt>
            <c:idx val="4"/>
            <c:bubble3D val="0"/>
            <c:spPr>
              <a:solidFill>
                <a:schemeClr val="accent5"/>
              </a:solidFill>
              <a:ln w="19050">
                <a:solidFill>
                  <a:schemeClr val="lt1"/>
                </a:solidFill>
              </a:ln>
              <a:effectLst/>
            </c:spPr>
            <c:extLst xmlns:c16r2="http://schemas.microsoft.com/office/drawing/2015/06/chart">
              <c:ext xmlns:c16="http://schemas.microsoft.com/office/drawing/2014/chart" uri="{C3380CC4-5D6E-409C-BE32-E72D297353CC}">
                <c16:uniqueId val="{00000021-21BD-4A89-A33A-7EC817281AE3}"/>
              </c:ext>
            </c:extLst>
          </c:dPt>
          <c:dPt>
            <c:idx val="5"/>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23-21BD-4A89-A33A-7EC817281AE3}"/>
              </c:ext>
            </c:extLst>
          </c:dPt>
          <c:dPt>
            <c:idx val="6"/>
            <c:bubble3D val="0"/>
            <c:spPr>
              <a:solidFill>
                <a:schemeClr val="accent1">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25-21BD-4A89-A33A-7EC817281AE3}"/>
              </c:ext>
            </c:extLst>
          </c:dPt>
          <c:cat>
            <c:strRef>
              <c:f>'Reporte Metas'!$A$160:$A$163</c:f>
              <c:strCache>
                <c:ptCount val="4"/>
                <c:pt idx="0">
                  <c:v>Alfabetización</c:v>
                </c:pt>
                <c:pt idx="1">
                  <c:v>Inicial</c:v>
                </c:pt>
                <c:pt idx="2">
                  <c:v>Intermedio</c:v>
                </c:pt>
                <c:pt idx="3">
                  <c:v>Avanzado</c:v>
                </c:pt>
              </c:strCache>
            </c:strRef>
          </c:cat>
          <c:val>
            <c:numRef>
              <c:f>'Reporte Metas'!$E$158:$E$164</c:f>
              <c:numCache>
                <c:formatCode>General</c:formatCode>
                <c:ptCount val="7"/>
              </c:numCache>
            </c:numRef>
          </c:val>
          <c:extLst xmlns:c16r2="http://schemas.microsoft.com/office/drawing/2015/06/chart">
            <c:ext xmlns:c16="http://schemas.microsoft.com/office/drawing/2014/chart" uri="{C3380CC4-5D6E-409C-BE32-E72D297353CC}">
              <c16:uniqueId val="{00000026-21BD-4A89-A33A-7EC817281AE3}"/>
            </c:ext>
          </c:extLst>
        </c:ser>
        <c:ser>
          <c:idx val="3"/>
          <c:order val="3"/>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28-21BD-4A89-A33A-7EC817281AE3}"/>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2A-21BD-4A89-A33A-7EC817281AE3}"/>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2C-21BD-4A89-A33A-7EC817281AE3}"/>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2E-21BD-4A89-A33A-7EC817281AE3}"/>
              </c:ext>
            </c:extLst>
          </c:dPt>
          <c:dPt>
            <c:idx val="4"/>
            <c:bubble3D val="0"/>
            <c:spPr>
              <a:solidFill>
                <a:schemeClr val="accent5"/>
              </a:solidFill>
              <a:ln w="19050">
                <a:solidFill>
                  <a:schemeClr val="lt1"/>
                </a:solidFill>
              </a:ln>
              <a:effectLst/>
            </c:spPr>
            <c:extLst xmlns:c16r2="http://schemas.microsoft.com/office/drawing/2015/06/chart">
              <c:ext xmlns:c16="http://schemas.microsoft.com/office/drawing/2014/chart" uri="{C3380CC4-5D6E-409C-BE32-E72D297353CC}">
                <c16:uniqueId val="{00000030-21BD-4A89-A33A-7EC817281AE3}"/>
              </c:ext>
            </c:extLst>
          </c:dPt>
          <c:dPt>
            <c:idx val="5"/>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32-21BD-4A89-A33A-7EC817281AE3}"/>
              </c:ext>
            </c:extLst>
          </c:dPt>
          <c:dPt>
            <c:idx val="6"/>
            <c:bubble3D val="0"/>
            <c:spPr>
              <a:solidFill>
                <a:schemeClr val="accent1">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34-21BD-4A89-A33A-7EC817281AE3}"/>
              </c:ext>
            </c:extLst>
          </c:dPt>
          <c:cat>
            <c:strRef>
              <c:f>'Reporte Metas'!$A$160:$A$163</c:f>
              <c:strCache>
                <c:ptCount val="4"/>
                <c:pt idx="0">
                  <c:v>Alfabetización</c:v>
                </c:pt>
                <c:pt idx="1">
                  <c:v>Inicial</c:v>
                </c:pt>
                <c:pt idx="2">
                  <c:v>Intermedio</c:v>
                </c:pt>
                <c:pt idx="3">
                  <c:v>Avanzado</c:v>
                </c:pt>
              </c:strCache>
            </c:strRef>
          </c:cat>
          <c:val>
            <c:numRef>
              <c:f>'Reporte Metas'!$F$158:$F$164</c:f>
              <c:numCache>
                <c:formatCode>General</c:formatCode>
                <c:ptCount val="7"/>
                <c:pt idx="0">
                  <c:v>0</c:v>
                </c:pt>
                <c:pt idx="2" formatCode="0%">
                  <c:v>0.9477806788511749</c:v>
                </c:pt>
                <c:pt idx="3" formatCode="0%">
                  <c:v>0.93782383419689119</c:v>
                </c:pt>
                <c:pt idx="4" formatCode="0%">
                  <c:v>0.86990681527498626</c:v>
                </c:pt>
                <c:pt idx="5" formatCode="0%">
                  <c:v>0.66423653300931551</c:v>
                </c:pt>
                <c:pt idx="6" formatCode="0%">
                  <c:v>3620.9477806788514</c:v>
                </c:pt>
              </c:numCache>
            </c:numRef>
          </c:val>
          <c:extLst xmlns:c16r2="http://schemas.microsoft.com/office/drawing/2015/06/chart">
            <c:ext xmlns:c16="http://schemas.microsoft.com/office/drawing/2014/chart" uri="{C3380CC4-5D6E-409C-BE32-E72D297353CC}">
              <c16:uniqueId val="{00000035-21BD-4A89-A33A-7EC817281AE3}"/>
            </c:ext>
          </c:extLst>
        </c:ser>
        <c:ser>
          <c:idx val="4"/>
          <c:order val="4"/>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37-21BD-4A89-A33A-7EC817281AE3}"/>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39-21BD-4A89-A33A-7EC817281AE3}"/>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3B-21BD-4A89-A33A-7EC817281AE3}"/>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3D-21BD-4A89-A33A-7EC817281AE3}"/>
              </c:ext>
            </c:extLst>
          </c:dPt>
          <c:dPt>
            <c:idx val="4"/>
            <c:bubble3D val="0"/>
            <c:spPr>
              <a:solidFill>
                <a:schemeClr val="accent5"/>
              </a:solidFill>
              <a:ln w="19050">
                <a:solidFill>
                  <a:schemeClr val="lt1"/>
                </a:solidFill>
              </a:ln>
              <a:effectLst/>
            </c:spPr>
            <c:extLst xmlns:c16r2="http://schemas.microsoft.com/office/drawing/2015/06/chart">
              <c:ext xmlns:c16="http://schemas.microsoft.com/office/drawing/2014/chart" uri="{C3380CC4-5D6E-409C-BE32-E72D297353CC}">
                <c16:uniqueId val="{0000003F-21BD-4A89-A33A-7EC817281AE3}"/>
              </c:ext>
            </c:extLst>
          </c:dPt>
          <c:dPt>
            <c:idx val="5"/>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41-21BD-4A89-A33A-7EC817281AE3}"/>
              </c:ext>
            </c:extLst>
          </c:dPt>
          <c:dPt>
            <c:idx val="6"/>
            <c:bubble3D val="0"/>
            <c:spPr>
              <a:solidFill>
                <a:schemeClr val="accent1">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43-21BD-4A89-A33A-7EC817281AE3}"/>
              </c:ext>
            </c:extLst>
          </c:dPt>
          <c:cat>
            <c:strRef>
              <c:f>'Reporte Metas'!$A$160:$A$163</c:f>
              <c:strCache>
                <c:ptCount val="4"/>
                <c:pt idx="0">
                  <c:v>Alfabetización</c:v>
                </c:pt>
                <c:pt idx="1">
                  <c:v>Inicial</c:v>
                </c:pt>
                <c:pt idx="2">
                  <c:v>Intermedio</c:v>
                </c:pt>
                <c:pt idx="3">
                  <c:v>Avanzado</c:v>
                </c:pt>
              </c:strCache>
            </c:strRef>
          </c:cat>
          <c:val>
            <c:numRef>
              <c:f>'Reporte Metas'!$G$158:$G$164</c:f>
              <c:numCache>
                <c:formatCode>General</c:formatCode>
                <c:ptCount val="7"/>
              </c:numCache>
            </c:numRef>
          </c:val>
          <c:extLst xmlns:c16r2="http://schemas.microsoft.com/office/drawing/2015/06/chart">
            <c:ext xmlns:c16="http://schemas.microsoft.com/office/drawing/2014/chart" uri="{C3380CC4-5D6E-409C-BE32-E72D297353CC}">
              <c16:uniqueId val="{00000044-21BD-4A89-A33A-7EC817281AE3}"/>
            </c:ext>
          </c:extLst>
        </c:ser>
        <c:dLbls>
          <c:showLegendKey val="0"/>
          <c:showVal val="0"/>
          <c:showCatName val="0"/>
          <c:showSerName val="0"/>
          <c:showPercent val="0"/>
          <c:showBubbleSize val="0"/>
          <c:showLeaderLines val="1"/>
        </c:dLbls>
        <c:firstSliceAng val="0"/>
      </c:pieChart>
      <c:spPr>
        <a:noFill/>
        <a:ln>
          <a:noFill/>
        </a:ln>
        <a:effectLst/>
      </c:spPr>
    </c:plotArea>
    <c:legend>
      <c:legendPos val="b"/>
      <c:legendEntry>
        <c:idx val="4"/>
        <c:delete val="1"/>
      </c:legendEntry>
      <c:legendEntry>
        <c:idx val="5"/>
        <c:delete val="1"/>
      </c:legendEntry>
      <c:legendEntry>
        <c:idx val="6"/>
        <c:delete val="1"/>
      </c:legendEntry>
      <c:layout>
        <c:manualLayout>
          <c:xMode val="edge"/>
          <c:yMode val="edge"/>
          <c:x val="0.62981282299957775"/>
          <c:y val="0.4208026732483674"/>
          <c:w val="0.36626494148741345"/>
          <c:h val="0.2759095868202062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b="1"/>
              <a:t>Formación de figuras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manualLayout>
          <c:layoutTarget val="inner"/>
          <c:xMode val="edge"/>
          <c:yMode val="edge"/>
          <c:x val="0.38294838145231846"/>
          <c:y val="0.17171296296296296"/>
          <c:w val="0.54960717410323701"/>
          <c:h val="0.72088764946048411"/>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'Reporte Metas'!$A$218:$A$219</c:f>
              <c:strCache>
                <c:ptCount val="2"/>
                <c:pt idx="0">
                  <c:v>Figura Institucional formada</c:v>
                </c:pt>
                <c:pt idx="1">
                  <c:v>Figura Solidaria formada</c:v>
                </c:pt>
              </c:strCache>
            </c:strRef>
          </c:cat>
          <c:val>
            <c:numRef>
              <c:f>'Reporte Metas'!$B$218:$B$219</c:f>
              <c:numCache>
                <c:formatCode>#,##0</c:formatCode>
                <c:ptCount val="2"/>
                <c:pt idx="0">
                  <c:v>59</c:v>
                </c:pt>
                <c:pt idx="1">
                  <c:v>963</c:v>
                </c:pt>
              </c:numCache>
            </c:numRef>
          </c:val>
          <c:extLst xmlns:c16r2="http://schemas.microsoft.com/office/drawing/2015/06/chart">
            <c:ext xmlns:c16="http://schemas.microsoft.com/office/drawing/2014/chart" uri="{C3380CC4-5D6E-409C-BE32-E72D297353CC}">
              <c16:uniqueId val="{00000000-762B-4A8F-887F-B90C63B6778C}"/>
            </c:ext>
          </c:extLst>
        </c:ser>
        <c: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'Reporte Metas'!$A$218:$A$219</c:f>
              <c:strCache>
                <c:ptCount val="2"/>
                <c:pt idx="0">
                  <c:v>Figura Institucional formada</c:v>
                </c:pt>
                <c:pt idx="1">
                  <c:v>Figura Solidaria formada</c:v>
                </c:pt>
              </c:strCache>
            </c:strRef>
          </c:cat>
          <c:val>
            <c:numRef>
              <c:f>'Reporte Metas'!$C$218:$C$219</c:f>
              <c:numCache>
                <c:formatCode>#,##0</c:formatCode>
                <c:ptCount val="2"/>
                <c:pt idx="0">
                  <c:v>59</c:v>
                </c:pt>
                <c:pt idx="1">
                  <c:v>464</c:v>
                </c:pt>
              </c:numCache>
            </c:numRef>
          </c:val>
          <c:extLst xmlns:c16r2="http://schemas.microsoft.com/office/drawing/2015/06/chart">
            <c:ext xmlns:c16="http://schemas.microsoft.com/office/drawing/2014/chart" uri="{C3380CC4-5D6E-409C-BE32-E72D297353CC}">
              <c16:uniqueId val="{00000001-762B-4A8F-887F-B90C63B6778C}"/>
            </c:ext>
          </c:extLst>
        </c:ser>
        <c:dLbls>
          <c:showLegendKey val="0"/>
          <c:showVal val="0"/>
          <c:showCatName val="0"/>
          <c:showSerName val="0"/>
          <c:showPercent val="0"/>
          <c:showBubbleSize val="0"/>
        </c:dLbls>
        <c:gapWidth val="182"/>
        <c:axId val="397825312"/>
        <c:axId val="565354576"/>
      </c:barChart>
      <c:catAx>
        <c:axId val="3978253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crossAx val="565354576"/>
        <c:crosses val="autoZero"/>
        <c:auto val="1"/>
        <c:lblAlgn val="ctr"/>
        <c:lblOffset val="100"/>
        <c:noMultiLvlLbl val="0"/>
      </c:catAx>
      <c:valAx>
        <c:axId val="56535457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3978253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paperSize="9" orientation="landscape" horizontalDpi="-2" verticalDpi="-2"/>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b="1"/>
              <a:t>Educandos Activos con módulo vinculado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manualLayout>
          <c:layoutTarget val="inner"/>
          <c:xMode val="edge"/>
          <c:yMode val="edge"/>
          <c:x val="6.6792432195975512E-2"/>
          <c:y val="0.21800925925925929"/>
          <c:w val="0.37474868766404196"/>
          <c:h val="0.62458114610673654"/>
        </c:manualLayout>
      </c:layout>
      <c:doughnut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1-67AA-49EA-8D2E-BD57223330E8}"/>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3-67AA-49EA-8D2E-BD57223330E8}"/>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5-67AA-49EA-8D2E-BD57223330E8}"/>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7-67AA-49EA-8D2E-BD57223330E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'Reporte Metas'!$A$183:$D$183</c:f>
              <c:strCache>
                <c:ptCount val="4"/>
                <c:pt idx="0">
                  <c:v>Educandos Activos  (a)</c:v>
                </c:pt>
                <c:pt idx="1">
                  <c:v>Educandos Libres  (b)</c:v>
                </c:pt>
                <c:pt idx="2">
                  <c:v>Educandos con Módulo vinculado ( c)</c:v>
                </c:pt>
                <c:pt idx="3">
                  <c:v>Porcentaje de EA con módulo vinculado    (a+b)-c</c:v>
                </c:pt>
              </c:strCache>
            </c:strRef>
          </c:cat>
          <c:val>
            <c:numRef>
              <c:f>'Reporte Metas'!$A$184:$D$184</c:f>
              <c:numCache>
                <c:formatCode>General</c:formatCode>
                <c:ptCount val="4"/>
                <c:pt idx="0">
                  <c:v>18042</c:v>
                </c:pt>
                <c:pt idx="1">
                  <c:v>554</c:v>
                </c:pt>
                <c:pt idx="2">
                  <c:v>14340</c:v>
                </c:pt>
                <c:pt idx="3" formatCode="0%">
                  <c:v>0.81999085086916745</c:v>
                </c:pt>
              </c:numCache>
            </c:numRef>
          </c:val>
          <c:extLst xmlns:c16r2="http://schemas.microsoft.com/office/drawing/2015/06/chart">
            <c:ext xmlns:c16="http://schemas.microsoft.com/office/drawing/2014/chart" uri="{C3380CC4-5D6E-409C-BE32-E72D297353CC}">
              <c16:uniqueId val="{00000008-67AA-49EA-8D2E-BD57223330E8}"/>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layout>
        <c:manualLayout>
          <c:xMode val="edge"/>
          <c:yMode val="edge"/>
          <c:x val="0.4738921697287839"/>
          <c:y val="0.27314596092155147"/>
          <c:w val="0.46332655293088365"/>
          <c:h val="0.5509281131525225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b="1"/>
              <a:t>% Avance</a:t>
            </a:r>
            <a:r>
              <a:rPr lang="es-MX" b="1" baseline="0"/>
              <a:t> Instituciones Públicas</a:t>
            </a:r>
            <a:endParaRPr lang="es-MX"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manualLayout>
          <c:layoutTarget val="inner"/>
          <c:xMode val="edge"/>
          <c:yMode val="edge"/>
          <c:x val="0.16389079565094813"/>
          <c:y val="0.20241229221210416"/>
          <c:w val="0.4791517019894338"/>
          <c:h val="0.73031742232978625"/>
        </c:manualLayout>
      </c:layout>
      <c:pieChart>
        <c:varyColors val="1"/>
        <c:ser>
          <c:idx val="0"/>
          <c:order val="0"/>
          <c:explosion val="4"/>
          <c:dPt>
            <c:idx val="0"/>
            <c:bubble3D val="0"/>
            <c:spPr>
              <a:solidFill>
                <a:schemeClr val="accent2">
                  <a:shade val="58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7-B7B1-4A45-A895-16D0AA5A3392}"/>
              </c:ext>
            </c:extLst>
          </c:dPt>
          <c:dPt>
            <c:idx val="1"/>
            <c:bubble3D val="0"/>
            <c:spPr>
              <a:solidFill>
                <a:schemeClr val="accent2">
                  <a:shade val="86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9-B7B1-4A45-A895-16D0AA5A3392}"/>
              </c:ext>
            </c:extLst>
          </c:dPt>
          <c:dPt>
            <c:idx val="2"/>
            <c:bubble3D val="0"/>
            <c:spPr>
              <a:solidFill>
                <a:schemeClr val="accent2">
                  <a:tint val="86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8-B7B1-4A45-A895-16D0AA5A3392}"/>
              </c:ext>
            </c:extLst>
          </c:dPt>
          <c:dPt>
            <c:idx val="3"/>
            <c:bubble3D val="0"/>
            <c:spPr>
              <a:solidFill>
                <a:schemeClr val="accent2">
                  <a:tint val="58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6-B7B1-4A45-A895-16D0AA5A3392}"/>
              </c:ext>
            </c:extLst>
          </c:dPt>
          <c:dLbls>
            <c:dLbl>
              <c:idx val="0"/>
              <c:layout>
                <c:manualLayout>
                  <c:x val="-0.10972550306211723"/>
                  <c:y val="0.10297280548264801"/>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B7B1-4A45-A895-16D0AA5A3392}"/>
                </c:ext>
                <c:ext xmlns:c15="http://schemas.microsoft.com/office/drawing/2012/chart" uri="{CE6537A1-D6FC-4f65-9D91-7224C49458BB}"/>
              </c:extLst>
            </c:dLbl>
            <c:dLbl>
              <c:idx val="1"/>
              <c:layout>
                <c:manualLayout>
                  <c:x val="-8.168853893263342E-2"/>
                  <c:y val="-0.1417650918635170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B7B1-4A45-A895-16D0AA5A3392}"/>
                </c:ext>
                <c:ext xmlns:c15="http://schemas.microsoft.com/office/drawing/2012/chart" uri="{CE6537A1-D6FC-4f65-9D91-7224C49458BB}"/>
              </c:extLst>
            </c:dLbl>
            <c:dLbl>
              <c:idx val="2"/>
              <c:layout>
                <c:manualLayout>
                  <c:x val="5.4112642169728782E-2"/>
                  <c:y val="-0.13302493438320209"/>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B7B1-4A45-A895-16D0AA5A3392}"/>
                </c:ext>
                <c:ext xmlns:c15="http://schemas.microsoft.com/office/drawing/2012/chart" uri="{CE6537A1-D6FC-4f65-9D91-7224C49458BB}"/>
              </c:extLst>
            </c:dLbl>
            <c:dLbl>
              <c:idx val="3"/>
              <c:layout>
                <c:manualLayout>
                  <c:x val="0.17207989605422835"/>
                  <c:y val="3.445808415960537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B7B1-4A45-A895-16D0AA5A3392}"/>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MX"/>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'Reporte Metas'!$A$267:$A$270</c:f>
              <c:strCache>
                <c:ptCount val="4"/>
                <c:pt idx="0">
                  <c:v>Alfa </c:v>
                </c:pt>
                <c:pt idx="1">
                  <c:v>Inicial</c:v>
                </c:pt>
                <c:pt idx="2">
                  <c:v>Intermedio</c:v>
                </c:pt>
                <c:pt idx="3">
                  <c:v>Avanzado</c:v>
                </c:pt>
              </c:strCache>
            </c:strRef>
          </c:cat>
          <c:val>
            <c:numRef>
              <c:f>'Reporte Metas'!$E$267:$E$270</c:f>
              <c:numCache>
                <c:formatCode>0%</c:formatCode>
                <c:ptCount val="4"/>
                <c:pt idx="0">
                  <c:v>0.58354114713216954</c:v>
                </c:pt>
                <c:pt idx="1">
                  <c:v>0.32902735562310031</c:v>
                </c:pt>
                <c:pt idx="2">
                  <c:v>0.17640186915887851</c:v>
                </c:pt>
                <c:pt idx="3">
                  <c:v>0.19431279620853081</c:v>
                </c:pt>
              </c:numCache>
            </c:numRef>
          </c:val>
          <c:extLst xmlns:c16r2="http://schemas.microsoft.com/office/drawing/2015/06/chart">
            <c:ext xmlns:c16="http://schemas.microsoft.com/office/drawing/2014/chart" uri="{C3380CC4-5D6E-409C-BE32-E72D297353CC}">
              <c16:uniqueId val="{00000000-B7B1-4A45-A895-16D0AA5A3392}"/>
            </c:ext>
          </c:extLst>
        </c:ser>
        <c:ser>
          <c:idx val="1"/>
          <c:order val="1"/>
          <c:dPt>
            <c:idx val="0"/>
            <c:bubble3D val="0"/>
            <c:spPr>
              <a:solidFill>
                <a:schemeClr val="accent2">
                  <a:shade val="58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9-14A1-4B7A-84D8-99C108E72859}"/>
              </c:ext>
            </c:extLst>
          </c:dPt>
          <c:dPt>
            <c:idx val="1"/>
            <c:bubble3D val="0"/>
            <c:spPr>
              <a:solidFill>
                <a:schemeClr val="accent2">
                  <a:shade val="86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B-14A1-4B7A-84D8-99C108E72859}"/>
              </c:ext>
            </c:extLst>
          </c:dPt>
          <c:dPt>
            <c:idx val="2"/>
            <c:bubble3D val="0"/>
            <c:spPr>
              <a:solidFill>
                <a:schemeClr val="accent2">
                  <a:tint val="86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D-14A1-4B7A-84D8-99C108E72859}"/>
              </c:ext>
            </c:extLst>
          </c:dPt>
          <c:dPt>
            <c:idx val="3"/>
            <c:bubble3D val="0"/>
            <c:spPr>
              <a:solidFill>
                <a:schemeClr val="accent2">
                  <a:tint val="58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F-14A1-4B7A-84D8-99C108E72859}"/>
              </c:ext>
            </c:extLst>
          </c:dPt>
          <c:cat>
            <c:strRef>
              <c:f>'Reporte Metas'!$A$267:$A$270</c:f>
              <c:strCache>
                <c:ptCount val="4"/>
                <c:pt idx="0">
                  <c:v>Alfa </c:v>
                </c:pt>
                <c:pt idx="1">
                  <c:v>Inicial</c:v>
                </c:pt>
                <c:pt idx="2">
                  <c:v>Intermedio</c:v>
                </c:pt>
                <c:pt idx="3">
                  <c:v>Avanzado</c:v>
                </c:pt>
              </c:strCache>
            </c:strRef>
          </c:cat>
          <c:val>
            <c:numRef>
              <c:f>'Reporte Metas'!$F$267:$F$270</c:f>
              <c:numCache>
                <c:formatCode>0%</c:formatCode>
                <c:ptCount val="4"/>
              </c:numCache>
            </c:numRef>
          </c:val>
          <c:extLst xmlns:c16r2="http://schemas.microsoft.com/office/drawing/2015/06/chart">
            <c:ext xmlns:c16="http://schemas.microsoft.com/office/drawing/2014/chart" uri="{C3380CC4-5D6E-409C-BE32-E72D297353CC}">
              <c16:uniqueId val="{00000005-B7B1-4A45-A895-16D0AA5A3392}"/>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66154833846116134"/>
          <c:y val="0.29207294082863322"/>
          <c:w val="0.33413693139333911"/>
          <c:h val="0.5742936981177321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b="1"/>
              <a:t>% Avance</a:t>
            </a:r>
            <a:r>
              <a:rPr lang="es-MX" b="1" baseline="0"/>
              <a:t> Instituciones Privadas</a:t>
            </a:r>
            <a:endParaRPr lang="es-MX"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manualLayout>
          <c:layoutTarget val="inner"/>
          <c:xMode val="edge"/>
          <c:yMode val="edge"/>
          <c:x val="0.16389079565094813"/>
          <c:y val="0.20241229221210416"/>
          <c:w val="0.4791517019894338"/>
          <c:h val="0.73031742232978625"/>
        </c:manualLayout>
      </c:layout>
      <c:pieChart>
        <c:varyColors val="1"/>
        <c:ser>
          <c:idx val="0"/>
          <c:order val="0"/>
          <c:explosion val="4"/>
          <c:dPt>
            <c:idx val="0"/>
            <c:bubble3D val="0"/>
            <c:spPr>
              <a:solidFill>
                <a:schemeClr val="accent2">
                  <a:shade val="58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1-B8CC-404A-ABF5-849EE67EA10C}"/>
              </c:ext>
            </c:extLst>
          </c:dPt>
          <c:dPt>
            <c:idx val="1"/>
            <c:bubble3D val="0"/>
            <c:spPr>
              <a:solidFill>
                <a:schemeClr val="accent2">
                  <a:shade val="86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3-B8CC-404A-ABF5-849EE67EA10C}"/>
              </c:ext>
            </c:extLst>
          </c:dPt>
          <c:dPt>
            <c:idx val="2"/>
            <c:bubble3D val="0"/>
            <c:spPr>
              <a:solidFill>
                <a:schemeClr val="accent2">
                  <a:tint val="86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5-B8CC-404A-ABF5-849EE67EA10C}"/>
              </c:ext>
            </c:extLst>
          </c:dPt>
          <c:dPt>
            <c:idx val="3"/>
            <c:bubble3D val="0"/>
            <c:spPr>
              <a:solidFill>
                <a:schemeClr val="accent2">
                  <a:tint val="58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7-B8CC-404A-ABF5-849EE67EA10C}"/>
              </c:ext>
            </c:extLst>
          </c:dPt>
          <c:dLbls>
            <c:dLbl>
              <c:idx val="0"/>
              <c:layout>
                <c:manualLayout>
                  <c:x val="-0.10972550306211723"/>
                  <c:y val="0.10297280548264801"/>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8CC-404A-ABF5-849EE67EA10C}"/>
                </c:ext>
                <c:ext xmlns:c15="http://schemas.microsoft.com/office/drawing/2012/chart" uri="{CE6537A1-D6FC-4f65-9D91-7224C49458BB}"/>
              </c:extLst>
            </c:dLbl>
            <c:dLbl>
              <c:idx val="1"/>
              <c:layout>
                <c:manualLayout>
                  <c:x val="-8.168853893263342E-2"/>
                  <c:y val="-0.1417650918635170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B8CC-404A-ABF5-849EE67EA10C}"/>
                </c:ext>
                <c:ext xmlns:c15="http://schemas.microsoft.com/office/drawing/2012/chart" uri="{CE6537A1-D6FC-4f65-9D91-7224C49458BB}"/>
              </c:extLst>
            </c:dLbl>
            <c:dLbl>
              <c:idx val="2"/>
              <c:layout>
                <c:manualLayout>
                  <c:x val="5.4112642169728782E-2"/>
                  <c:y val="-0.13302493438320209"/>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B8CC-404A-ABF5-849EE67EA10C}"/>
                </c:ext>
                <c:ext xmlns:c15="http://schemas.microsoft.com/office/drawing/2012/chart" uri="{CE6537A1-D6FC-4f65-9D91-7224C49458BB}"/>
              </c:extLst>
            </c:dLbl>
            <c:dLbl>
              <c:idx val="3"/>
              <c:layout>
                <c:manualLayout>
                  <c:x val="0.17207989605422835"/>
                  <c:y val="3.445808415960537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B8CC-404A-ABF5-849EE67EA10C}"/>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MX"/>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'Reporte Metas'!$A$278:$A$281</c:f>
              <c:strCache>
                <c:ptCount val="4"/>
                <c:pt idx="0">
                  <c:v>Alfa </c:v>
                </c:pt>
                <c:pt idx="1">
                  <c:v>Inicial</c:v>
                </c:pt>
                <c:pt idx="2">
                  <c:v>Intermedio</c:v>
                </c:pt>
                <c:pt idx="3">
                  <c:v>Avanzado</c:v>
                </c:pt>
              </c:strCache>
            </c:strRef>
          </c:cat>
          <c:val>
            <c:numRef>
              <c:f>'Reporte Metas'!$E$278:$E$281</c:f>
              <c:numCache>
                <c:formatCode>0%</c:formatCode>
                <c:ptCount val="4"/>
                <c:pt idx="0">
                  <c:v>0</c:v>
                </c:pt>
                <c:pt idx="1">
                  <c:v>0</c:v>
                </c:pt>
                <c:pt idx="2">
                  <c:v>0</c:v>
                </c:pt>
                <c:pt idx="3">
                  <c:v>0</c:v>
                </c:pt>
              </c:numCache>
            </c:numRef>
          </c:val>
          <c:extLst xmlns:c16r2="http://schemas.microsoft.com/office/drawing/2015/06/chart">
            <c:ext xmlns:c16="http://schemas.microsoft.com/office/drawing/2014/chart" uri="{C3380CC4-5D6E-409C-BE32-E72D297353CC}">
              <c16:uniqueId val="{00000008-B8CC-404A-ABF5-849EE67EA10C}"/>
            </c:ext>
          </c:extLst>
        </c:ser>
        <c:ser>
          <c:idx val="1"/>
          <c:order val="1"/>
          <c:dPt>
            <c:idx val="0"/>
            <c:bubble3D val="0"/>
            <c:spPr>
              <a:solidFill>
                <a:schemeClr val="accent2">
                  <a:shade val="58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A-B8CC-404A-ABF5-849EE67EA10C}"/>
              </c:ext>
            </c:extLst>
          </c:dPt>
          <c:dPt>
            <c:idx val="1"/>
            <c:bubble3D val="0"/>
            <c:spPr>
              <a:solidFill>
                <a:schemeClr val="accent2">
                  <a:shade val="86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C-B8CC-404A-ABF5-849EE67EA10C}"/>
              </c:ext>
            </c:extLst>
          </c:dPt>
          <c:dPt>
            <c:idx val="2"/>
            <c:bubble3D val="0"/>
            <c:spPr>
              <a:solidFill>
                <a:schemeClr val="accent2">
                  <a:tint val="86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E-B8CC-404A-ABF5-849EE67EA10C}"/>
              </c:ext>
            </c:extLst>
          </c:dPt>
          <c:dPt>
            <c:idx val="3"/>
            <c:bubble3D val="0"/>
            <c:spPr>
              <a:solidFill>
                <a:schemeClr val="accent2">
                  <a:tint val="58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0-B8CC-404A-ABF5-849EE67EA10C}"/>
              </c:ext>
            </c:extLst>
          </c:dPt>
          <c:cat>
            <c:strRef>
              <c:f>'Reporte Metas'!$A$278:$A$281</c:f>
              <c:strCache>
                <c:ptCount val="4"/>
                <c:pt idx="0">
                  <c:v>Alfa </c:v>
                </c:pt>
                <c:pt idx="1">
                  <c:v>Inicial</c:v>
                </c:pt>
                <c:pt idx="2">
                  <c:v>Intermedio</c:v>
                </c:pt>
                <c:pt idx="3">
                  <c:v>Avanzado</c:v>
                </c:pt>
              </c:strCache>
            </c:strRef>
          </c:cat>
          <c:val>
            <c:numRef>
              <c:f>'Reporte Metas'!$F$267:$F$270</c:f>
              <c:numCache>
                <c:formatCode>0%</c:formatCode>
                <c:ptCount val="4"/>
              </c:numCache>
            </c:numRef>
          </c:val>
          <c:extLst xmlns:c16r2="http://schemas.microsoft.com/office/drawing/2015/06/chart">
            <c:ext xmlns:c16="http://schemas.microsoft.com/office/drawing/2014/chart" uri="{C3380CC4-5D6E-409C-BE32-E72D297353CC}">
              <c16:uniqueId val="{00000011-B8CC-404A-ABF5-849EE67EA10C}"/>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66154833846116134"/>
          <c:y val="0.29207294082863322"/>
          <c:w val="0.33413693139333911"/>
          <c:h val="0.5742936981177321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b="1"/>
              <a:t>% Sociedades Civiles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manualLayout>
          <c:layoutTarget val="inner"/>
          <c:xMode val="edge"/>
          <c:yMode val="edge"/>
          <c:x val="0.16389079565094813"/>
          <c:y val="0.20241229221210416"/>
          <c:w val="0.4791517019894338"/>
          <c:h val="0.73031742232978625"/>
        </c:manualLayout>
      </c:layout>
      <c:pieChart>
        <c:varyColors val="1"/>
        <c:ser>
          <c:idx val="0"/>
          <c:order val="0"/>
          <c:explosion val="4"/>
          <c:dPt>
            <c:idx val="0"/>
            <c:bubble3D val="0"/>
            <c:spPr>
              <a:solidFill>
                <a:schemeClr val="accent2">
                  <a:shade val="58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1-4A3D-43E7-91F5-BE0B070FE2C0}"/>
              </c:ext>
            </c:extLst>
          </c:dPt>
          <c:dPt>
            <c:idx val="1"/>
            <c:bubble3D val="0"/>
            <c:spPr>
              <a:solidFill>
                <a:schemeClr val="accent2">
                  <a:shade val="86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3-4A3D-43E7-91F5-BE0B070FE2C0}"/>
              </c:ext>
            </c:extLst>
          </c:dPt>
          <c:dPt>
            <c:idx val="2"/>
            <c:bubble3D val="0"/>
            <c:spPr>
              <a:solidFill>
                <a:schemeClr val="accent2">
                  <a:tint val="86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5-4A3D-43E7-91F5-BE0B070FE2C0}"/>
              </c:ext>
            </c:extLst>
          </c:dPt>
          <c:dPt>
            <c:idx val="3"/>
            <c:bubble3D val="0"/>
            <c:spPr>
              <a:solidFill>
                <a:schemeClr val="accent2">
                  <a:tint val="58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7-4A3D-43E7-91F5-BE0B070FE2C0}"/>
              </c:ext>
            </c:extLst>
          </c:dPt>
          <c:dLbls>
            <c:dLbl>
              <c:idx val="0"/>
              <c:layout>
                <c:manualLayout>
                  <c:x val="-0.10972550306211723"/>
                  <c:y val="0.10297280548264801"/>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4A3D-43E7-91F5-BE0B070FE2C0}"/>
                </c:ext>
                <c:ext xmlns:c15="http://schemas.microsoft.com/office/drawing/2012/chart" uri="{CE6537A1-D6FC-4f65-9D91-7224C49458BB}"/>
              </c:extLst>
            </c:dLbl>
            <c:dLbl>
              <c:idx val="1"/>
              <c:layout>
                <c:manualLayout>
                  <c:x val="-8.168853893263342E-2"/>
                  <c:y val="-0.1417650918635170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4A3D-43E7-91F5-BE0B070FE2C0}"/>
                </c:ext>
                <c:ext xmlns:c15="http://schemas.microsoft.com/office/drawing/2012/chart" uri="{CE6537A1-D6FC-4f65-9D91-7224C49458BB}"/>
              </c:extLst>
            </c:dLbl>
            <c:dLbl>
              <c:idx val="2"/>
              <c:layout>
                <c:manualLayout>
                  <c:x val="5.4112642169728782E-2"/>
                  <c:y val="-0.13302493438320209"/>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4A3D-43E7-91F5-BE0B070FE2C0}"/>
                </c:ext>
                <c:ext xmlns:c15="http://schemas.microsoft.com/office/drawing/2012/chart" uri="{CE6537A1-D6FC-4f65-9D91-7224C49458BB}"/>
              </c:extLst>
            </c:dLbl>
            <c:dLbl>
              <c:idx val="3"/>
              <c:layout>
                <c:manualLayout>
                  <c:x val="0.17207989605422835"/>
                  <c:y val="3.445808415960537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4A3D-43E7-91F5-BE0B070FE2C0}"/>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MX"/>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'Reporte Metas'!$A$289:$A$292</c:f>
              <c:strCache>
                <c:ptCount val="4"/>
                <c:pt idx="0">
                  <c:v>Alfa </c:v>
                </c:pt>
                <c:pt idx="1">
                  <c:v>Inicial</c:v>
                </c:pt>
                <c:pt idx="2">
                  <c:v>Intermedio</c:v>
                </c:pt>
                <c:pt idx="3">
                  <c:v>Avanzado</c:v>
                </c:pt>
              </c:strCache>
            </c:strRef>
          </c:cat>
          <c:val>
            <c:numRef>
              <c:f>'Reporte Metas'!$E$289:$E$292</c:f>
              <c:numCache>
                <c:formatCode>0%</c:formatCode>
                <c:ptCount val="4"/>
                <c:pt idx="0">
                  <c:v>0</c:v>
                </c:pt>
                <c:pt idx="1">
                  <c:v>0</c:v>
                </c:pt>
                <c:pt idx="2">
                  <c:v>0</c:v>
                </c:pt>
                <c:pt idx="3">
                  <c:v>0.5</c:v>
                </c:pt>
              </c:numCache>
            </c:numRef>
          </c:val>
          <c:extLst xmlns:c16r2="http://schemas.microsoft.com/office/drawing/2015/06/chart">
            <c:ext xmlns:c16="http://schemas.microsoft.com/office/drawing/2014/chart" uri="{C3380CC4-5D6E-409C-BE32-E72D297353CC}">
              <c16:uniqueId val="{00000008-4A3D-43E7-91F5-BE0B070FE2C0}"/>
            </c:ext>
          </c:extLst>
        </c:ser>
        <c:ser>
          <c:idx val="1"/>
          <c:order val="1"/>
          <c:dPt>
            <c:idx val="0"/>
            <c:bubble3D val="0"/>
            <c:spPr>
              <a:solidFill>
                <a:schemeClr val="accent2">
                  <a:shade val="58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A-4A3D-43E7-91F5-BE0B070FE2C0}"/>
              </c:ext>
            </c:extLst>
          </c:dPt>
          <c:dPt>
            <c:idx val="1"/>
            <c:bubble3D val="0"/>
            <c:spPr>
              <a:solidFill>
                <a:schemeClr val="accent2">
                  <a:shade val="86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C-4A3D-43E7-91F5-BE0B070FE2C0}"/>
              </c:ext>
            </c:extLst>
          </c:dPt>
          <c:dPt>
            <c:idx val="2"/>
            <c:bubble3D val="0"/>
            <c:spPr>
              <a:solidFill>
                <a:schemeClr val="accent2">
                  <a:tint val="86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E-4A3D-43E7-91F5-BE0B070FE2C0}"/>
              </c:ext>
            </c:extLst>
          </c:dPt>
          <c:dPt>
            <c:idx val="3"/>
            <c:bubble3D val="0"/>
            <c:spPr>
              <a:solidFill>
                <a:schemeClr val="accent2">
                  <a:tint val="58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0-4A3D-43E7-91F5-BE0B070FE2C0}"/>
              </c:ext>
            </c:extLst>
          </c:dPt>
          <c:cat>
            <c:strRef>
              <c:f>'Reporte Metas'!$A$289:$A$292</c:f>
              <c:strCache>
                <c:ptCount val="4"/>
                <c:pt idx="0">
                  <c:v>Alfa </c:v>
                </c:pt>
                <c:pt idx="1">
                  <c:v>Inicial</c:v>
                </c:pt>
                <c:pt idx="2">
                  <c:v>Intermedio</c:v>
                </c:pt>
                <c:pt idx="3">
                  <c:v>Avanzado</c:v>
                </c:pt>
              </c:strCache>
            </c:strRef>
          </c:cat>
          <c:val>
            <c:numRef>
              <c:f>'Reporte Metas'!$F$267:$F$270</c:f>
              <c:numCache>
                <c:formatCode>0%</c:formatCode>
                <c:ptCount val="4"/>
              </c:numCache>
            </c:numRef>
          </c:val>
          <c:extLst xmlns:c16r2="http://schemas.microsoft.com/office/drawing/2015/06/chart">
            <c:ext xmlns:c16="http://schemas.microsoft.com/office/drawing/2014/chart" uri="{C3380CC4-5D6E-409C-BE32-E72D297353CC}">
              <c16:uniqueId val="{00000011-4A3D-43E7-91F5-BE0B070FE2C0}"/>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66154833846116134"/>
          <c:y val="0.29207294082863322"/>
          <c:w val="0.33413693139333911"/>
          <c:h val="0.5742936981177321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b="1"/>
              <a:t>Resultados</a:t>
            </a:r>
            <a:r>
              <a:rPr lang="es-MX" b="1" baseline="0"/>
              <a:t> PEC</a:t>
            </a:r>
            <a:endParaRPr lang="es-MX"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stacked"/>
        <c:varyColors val="0"/>
        <c:ser>
          <c:idx val="0"/>
          <c:order val="0"/>
          <c:tx>
            <c:strRef>
              <c:f>'Reporte Metas'!$A$300</c:f>
              <c:strCache>
                <c:ptCount val="1"/>
                <c:pt idx="0">
                  <c:v>Incorporación</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'Reporte Metas'!$E$300:$F$300</c:f>
              <c:numCache>
                <c:formatCode>General</c:formatCode>
                <c:ptCount val="2"/>
                <c:pt idx="0">
                  <c:v>269</c:v>
                </c:pt>
              </c:numCache>
            </c:numRef>
          </c:val>
          <c:extLst xmlns:c16r2="http://schemas.microsoft.com/office/drawing/2015/06/chart">
            <c:ext xmlns:c16="http://schemas.microsoft.com/office/drawing/2014/chart" uri="{C3380CC4-5D6E-409C-BE32-E72D297353CC}">
              <c16:uniqueId val="{00000000-1036-425E-AAE1-35F9362E4981}"/>
            </c:ext>
          </c:extLst>
        </c:ser>
        <c:ser>
          <c:idx val="1"/>
          <c:order val="1"/>
          <c:tx>
            <c:strRef>
              <c:f>'Reporte Metas'!$A$301</c:f>
              <c:strCache>
                <c:ptCount val="1"/>
                <c:pt idx="0">
                  <c:v>Exámenes Presentados</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'Reporte Metas'!$E$301:$F$301</c:f>
              <c:numCache>
                <c:formatCode>General</c:formatCode>
                <c:ptCount val="2"/>
                <c:pt idx="0">
                  <c:v>368</c:v>
                </c:pt>
              </c:numCache>
            </c:numRef>
          </c:val>
          <c:extLst xmlns:c16r2="http://schemas.microsoft.com/office/drawing/2015/06/chart">
            <c:ext xmlns:c16="http://schemas.microsoft.com/office/drawing/2014/chart" uri="{C3380CC4-5D6E-409C-BE32-E72D297353CC}">
              <c16:uniqueId val="{00000001-1036-425E-AAE1-35F9362E4981}"/>
            </c:ext>
          </c:extLst>
        </c:ser>
        <c:ser>
          <c:idx val="2"/>
          <c:order val="2"/>
          <c:tx>
            <c:strRef>
              <c:f>'Reporte Metas'!$A$303</c:f>
              <c:strCache>
                <c:ptCount val="1"/>
                <c:pt idx="0">
                  <c:v>Exámenes  acreditados impresos</c:v>
                </c:pt>
              </c:strCache>
            </c:strRef>
          </c:tx>
          <c:spPr>
            <a:solidFill>
              <a:schemeClr val="accent3"/>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'Reporte Metas'!$E$303:$F$303</c:f>
              <c:numCache>
                <c:formatCode>General</c:formatCode>
                <c:ptCount val="2"/>
                <c:pt idx="0">
                  <c:v>252</c:v>
                </c:pt>
              </c:numCache>
            </c:numRef>
          </c:val>
          <c:extLst xmlns:c16r2="http://schemas.microsoft.com/office/drawing/2015/06/chart">
            <c:ext xmlns:c16="http://schemas.microsoft.com/office/drawing/2014/chart" uri="{C3380CC4-5D6E-409C-BE32-E72D297353CC}">
              <c16:uniqueId val="{00000002-1036-425E-AAE1-35F9362E4981}"/>
            </c:ext>
          </c:extLst>
        </c:ser>
        <c:ser>
          <c:idx val="3"/>
          <c:order val="3"/>
          <c:tx>
            <c:strRef>
              <c:f>'Reporte Metas'!#REF!</c:f>
              <c:strCache>
                <c:ptCount val="1"/>
                <c:pt idx="0">
                  <c:v>#REF!</c:v>
                </c:pt>
              </c:strCache>
            </c:strRef>
          </c:tx>
          <c:spPr>
            <a:solidFill>
              <a:schemeClr val="accent4"/>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'Reporte Metas'!#REF!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3-1036-425E-AAE1-35F9362E4981}"/>
            </c:ext>
          </c:extLst>
        </c:ser>
        <c:dLbls>
          <c:showLegendKey val="0"/>
          <c:showVal val="0"/>
          <c:showCatName val="0"/>
          <c:showSerName val="0"/>
          <c:showPercent val="0"/>
          <c:showBubbleSize val="0"/>
        </c:dLbls>
        <c:gapWidth val="150"/>
        <c:shape val="box"/>
        <c:axId val="565366896"/>
        <c:axId val="565367456"/>
        <c:axId val="0"/>
      </c:bar3DChart>
      <c:catAx>
        <c:axId val="565366896"/>
        <c:scaling>
          <c:orientation val="minMax"/>
        </c:scaling>
        <c:delete val="1"/>
        <c:axPos val="l"/>
        <c:majorTickMark val="none"/>
        <c:minorTickMark val="none"/>
        <c:tickLblPos val="nextTo"/>
        <c:crossAx val="565367456"/>
        <c:crosses val="autoZero"/>
        <c:auto val="1"/>
        <c:lblAlgn val="ctr"/>
        <c:lblOffset val="100"/>
        <c:noMultiLvlLbl val="0"/>
      </c:catAx>
      <c:valAx>
        <c:axId val="5653674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565366896"/>
        <c:crosses val="autoZero"/>
        <c:crossBetween val="between"/>
      </c:valAx>
      <c:spPr>
        <a:noFill/>
        <a:ln>
          <a:noFill/>
        </a:ln>
        <a:effectLst/>
      </c:spPr>
    </c:plotArea>
    <c:legend>
      <c:legendPos val="b"/>
      <c:layout>
        <c:manualLayout>
          <c:xMode val="edge"/>
          <c:yMode val="edge"/>
          <c:x val="0.10507683604207134"/>
          <c:y val="0.80876893722907572"/>
          <c:w val="0.80446796776986729"/>
          <c:h val="0.1800643623989941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Formación</a:t>
            </a:r>
            <a:r>
              <a:rPr lang="es-MX" baseline="0"/>
              <a:t> figuras</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bar"/>
        <c:grouping val="clustered"/>
        <c:varyColors val="0"/>
        <c:ser>
          <c:idx val="1"/>
          <c:order val="1"/>
          <c:tx>
            <c:strRef>
              <c:f>'6.-Figuras inst. y sol. f. '!$C$14:$C$15</c:f>
              <c:strCache>
                <c:ptCount val="2"/>
                <c:pt idx="0">
                  <c:v>Logro</c:v>
                </c:pt>
                <c:pt idx="1">
                  <c:v>B</c:v>
                </c:pt>
              </c:strCache>
            </c:strRef>
          </c:tx>
          <c:spPr>
            <a:solidFill>
              <a:schemeClr val="accent2">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'6.-Figuras inst. y sol. f. '!$A$38:$A$39</c:f>
            </c:multiLvlStrRef>
          </c:cat>
          <c:val>
            <c:numRef>
              <c:f>'6.-Figuras inst. y sol. f. '!$C$38:$C$39</c:f>
            </c:numRef>
          </c:val>
          <c:extLst xmlns:c16r2="http://schemas.microsoft.com/office/drawing/2015/06/chart">
            <c:ext xmlns:c16="http://schemas.microsoft.com/office/drawing/2014/chart" uri="{C3380CC4-5D6E-409C-BE32-E72D297353CC}">
              <c16:uniqueId val="{00000000-CEF9-4CC0-AA1D-778630A556F7}"/>
            </c:ext>
          </c:extLst>
        </c:ser>
        <c:dLbls>
          <c:showLegendKey val="0"/>
          <c:showVal val="0"/>
          <c:showCatName val="0"/>
          <c:showSerName val="0"/>
          <c:showPercent val="0"/>
          <c:showBubbleSize val="0"/>
        </c:dLbls>
        <c:gapWidth val="182"/>
        <c:axId val="250110608"/>
        <c:axId val="250112288"/>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'6.-Figuras inst. y sol. f. '!$B$14:$B$15</c15:sqref>
                        </c15:formulaRef>
                      </c:ext>
                    </c:extLst>
                    <c:strCache>
                      <c:ptCount val="2"/>
                      <c:pt idx="0">
                        <c:v>Meta</c:v>
                      </c:pt>
                      <c:pt idx="1">
                        <c:v>A</c:v>
                      </c:pt>
                    </c:strCache>
                  </c:strRef>
                </c:tx>
                <c:spPr>
                  <a:solidFill>
                    <a:schemeClr val="accent2">
                      <a:shade val="76000"/>
                    </a:schemeClr>
                  </a:solidFill>
                  <a:ln>
                    <a:noFill/>
                  </a:ln>
                  <a:effectLst/>
                </c:spPr>
                <c:invertIfNegative val="0"/>
                <c:cat>
                  <c:multiLvlStrRef>
                    <c:extLst xmlns:c16r2="http://schemas.microsoft.com/office/drawing/2015/06/chart">
                      <c:ext uri="{02D57815-91ED-43cb-92C2-25804820EDAC}">
                        <c15:formulaRef>
                          <c15:sqref>'6.-Figuras inst. y sol. f. '!$A$38:$A$39</c15:sqref>
                        </c15:formulaRef>
                      </c:ext>
                    </c:extLst>
                  </c:multiLvlStrRef>
                </c:cat>
                <c:val>
                  <c:numRef>
                    <c:extLst xmlns:c16r2="http://schemas.microsoft.com/office/drawing/2015/06/chart">
                      <c:ext uri="{02D57815-91ED-43cb-92C2-25804820EDAC}">
                        <c15:formulaRef>
                          <c15:sqref>'6.-Figuras inst. y sol. f. '!$B$38:$B$39</c15:sqref>
                        </c15:formulaRef>
                      </c:ext>
                    </c:extLst>
                  </c:numRef>
                </c:val>
                <c:extLst xmlns:c16r2="http://schemas.microsoft.com/office/drawing/2015/06/chart">
                  <c:ext xmlns:c16="http://schemas.microsoft.com/office/drawing/2014/chart" uri="{C3380CC4-5D6E-409C-BE32-E72D297353CC}">
                    <c16:uniqueId val="{00000002-CEF9-4CC0-AA1D-778630A556F7}"/>
                  </c:ext>
                </c:extLst>
              </c15:ser>
            </c15:filteredBarSeries>
          </c:ext>
        </c:extLst>
      </c:barChart>
      <c:catAx>
        <c:axId val="2501106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50112288"/>
        <c:crosses val="autoZero"/>
        <c:auto val="1"/>
        <c:lblAlgn val="ctr"/>
        <c:lblOffset val="100"/>
        <c:noMultiLvlLbl val="0"/>
      </c:catAx>
      <c:valAx>
        <c:axId val="25011228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501106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b="1"/>
              <a:t>Presupuesto MEVyt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manualLayout>
          <c:layoutTarget val="inner"/>
          <c:xMode val="edge"/>
          <c:yMode val="edge"/>
          <c:x val="0.12838294210939111"/>
          <c:y val="0.31912137732392953"/>
          <c:w val="0.83233813161345049"/>
          <c:h val="0.47256572734668112"/>
        </c:manualLayout>
      </c:layout>
      <c:barChart>
        <c:barDir val="col"/>
        <c:grouping val="clustered"/>
        <c:varyColors val="0"/>
        <c:ser>
          <c:idx val="0"/>
          <c:order val="0"/>
          <c:tx>
            <c:strRef>
              <c:f>'Reporte Metas'!$A$313</c:f>
              <c:strCache>
                <c:ptCount val="1"/>
                <c:pt idx="0">
                  <c:v>Ministrado Capitulo 1000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'Reporte Metas'!$F$312</c:f>
              <c:strCache>
                <c:ptCount val="1"/>
                <c:pt idx="0">
                  <c:v>Total</c:v>
                </c:pt>
              </c:strCache>
            </c:strRef>
          </c:cat>
          <c:val>
            <c:numRef>
              <c:f>'Reporte Metas'!$F$313</c:f>
              <c:numCache>
                <c:formatCode>[$$-80A]#,##0.00</c:formatCode>
                <c:ptCount val="1"/>
                <c:pt idx="0">
                  <c:v>25738548.520000003</c:v>
                </c:pt>
              </c:numCache>
            </c:numRef>
          </c:val>
          <c:extLst xmlns:c16r2="http://schemas.microsoft.com/office/drawing/2015/06/chart">
            <c:ext xmlns:c16="http://schemas.microsoft.com/office/drawing/2014/chart" uri="{C3380CC4-5D6E-409C-BE32-E72D297353CC}">
              <c16:uniqueId val="{00000000-8A76-4ECD-A557-1790CFE573A2}"/>
            </c:ext>
          </c:extLst>
        </c:ser>
        <c:ser>
          <c:idx val="1"/>
          <c:order val="1"/>
          <c:tx>
            <c:strRef>
              <c:f>'Reporte Metas'!$A$314</c:f>
              <c:strCache>
                <c:ptCount val="1"/>
                <c:pt idx="0">
                  <c:v>Ejercido Capitulo 1000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'Reporte Metas'!$F$312</c:f>
              <c:strCache>
                <c:ptCount val="1"/>
                <c:pt idx="0">
                  <c:v>Total</c:v>
                </c:pt>
              </c:strCache>
            </c:strRef>
          </c:cat>
          <c:val>
            <c:numRef>
              <c:f>'Reporte Metas'!$F$314</c:f>
              <c:numCache>
                <c:formatCode>[$$-80A]#,##0.00</c:formatCode>
                <c:ptCount val="1"/>
                <c:pt idx="0">
                  <c:v>24555032.030000001</c:v>
                </c:pt>
              </c:numCache>
            </c:numRef>
          </c:val>
          <c:extLst xmlns:c16r2="http://schemas.microsoft.com/office/drawing/2015/06/chart">
            <c:ext xmlns:c16="http://schemas.microsoft.com/office/drawing/2014/chart" uri="{C3380CC4-5D6E-409C-BE32-E72D297353CC}">
              <c16:uniqueId val="{00000001-8A76-4ECD-A557-1790CFE573A2}"/>
            </c:ext>
          </c:extLst>
        </c:ser>
        <c:dLbls>
          <c:showLegendKey val="0"/>
          <c:showVal val="0"/>
          <c:showCatName val="0"/>
          <c:showSerName val="0"/>
          <c:showPercent val="0"/>
          <c:showBubbleSize val="0"/>
        </c:dLbls>
        <c:gapWidth val="219"/>
        <c:overlap val="-27"/>
        <c:axId val="394752064"/>
        <c:axId val="394752624"/>
      </c:barChart>
      <c:catAx>
        <c:axId val="394752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394752624"/>
        <c:crosses val="autoZero"/>
        <c:auto val="1"/>
        <c:lblAlgn val="ctr"/>
        <c:lblOffset val="100"/>
        <c:noMultiLvlLbl val="0"/>
      </c:catAx>
      <c:valAx>
        <c:axId val="394752624"/>
        <c:scaling>
          <c:orientation val="minMax"/>
        </c:scaling>
        <c:delete val="0"/>
        <c:axPos val="l"/>
        <c:majorGridlines>
          <c:spPr>
            <a:ln w="9525" cap="flat" cmpd="sng" algn="ctr">
              <a:solidFill>
                <a:schemeClr val="tx1">
                  <a:lumMod val="15000"/>
                  <a:lumOff val="85000"/>
                </a:schemeClr>
              </a:solidFill>
              <a:round/>
            </a:ln>
            <a:effectLst/>
          </c:spPr>
        </c:majorGridlines>
        <c:numFmt formatCode="[$$-80A]#,##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3947520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b="1"/>
              <a:t>Educandos Activos con módulo vinculado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manualLayout>
          <c:layoutTarget val="inner"/>
          <c:xMode val="edge"/>
          <c:yMode val="edge"/>
          <c:x val="6.6792432195975512E-2"/>
          <c:y val="0.21800925925925929"/>
          <c:w val="0.37474868766404196"/>
          <c:h val="0.62458114610673654"/>
        </c:manualLayout>
      </c:layout>
      <c:doughnut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1-B505-401A-A0E5-C304FE9EB33B}"/>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3-B505-401A-A0E5-C304FE9EB33B}"/>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5-B505-401A-A0E5-C304FE9EB33B}"/>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7-B505-401A-A0E5-C304FE9EB33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'Reporte Metas'!$A$183:$D$183</c:f>
              <c:strCache>
                <c:ptCount val="4"/>
                <c:pt idx="0">
                  <c:v>Educandos Activos  (a)</c:v>
                </c:pt>
                <c:pt idx="1">
                  <c:v>Educandos Libres  (b)</c:v>
                </c:pt>
                <c:pt idx="2">
                  <c:v>Educandos con Módulo vinculado ( c)</c:v>
                </c:pt>
                <c:pt idx="3">
                  <c:v>Porcentaje de EA con módulo vinculado    (a+b)-c</c:v>
                </c:pt>
              </c:strCache>
            </c:strRef>
          </c:cat>
          <c:val>
            <c:numRef>
              <c:f>'Reporte Metas'!$A$198:$D$198</c:f>
              <c:numCache>
                <c:formatCode>General</c:formatCode>
                <c:ptCount val="4"/>
                <c:pt idx="0">
                  <c:v>0</c:v>
                </c:pt>
                <c:pt idx="1">
                  <c:v>0</c:v>
                </c:pt>
                <c:pt idx="2">
                  <c:v>0</c:v>
                </c:pt>
                <c:pt idx="3" formatCode="0%">
                  <c:v>0</c:v>
                </c:pt>
              </c:numCache>
            </c:numRef>
          </c:val>
          <c:extLst xmlns:c16r2="http://schemas.microsoft.com/office/drawing/2015/06/chart">
            <c:ext xmlns:c16="http://schemas.microsoft.com/office/drawing/2014/chart" uri="{C3380CC4-5D6E-409C-BE32-E72D297353CC}">
              <c16:uniqueId val="{00000008-B505-401A-A0E5-C304FE9EB33B}"/>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layout>
        <c:manualLayout>
          <c:xMode val="edge"/>
          <c:yMode val="edge"/>
          <c:x val="0.4738921697287839"/>
          <c:y val="0.27314596092155147"/>
          <c:w val="0.46332655293088365"/>
          <c:h val="0.5509281131525225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sz="1500" b="1">
                <a:latin typeface="Arial" panose="020B0604020202020204" pitchFamily="34" charset="0"/>
                <a:cs typeface="Arial" panose="020B0604020202020204" pitchFamily="34" charset="0"/>
              </a:rPr>
              <a:t>Atención</a:t>
            </a:r>
            <a:r>
              <a:rPr lang="es-MX" sz="1500" b="1" baseline="0">
                <a:latin typeface="Arial" panose="020B0604020202020204" pitchFamily="34" charset="0"/>
                <a:cs typeface="Arial" panose="020B0604020202020204" pitchFamily="34" charset="0"/>
              </a:rPr>
              <a:t> a la demanda</a:t>
            </a:r>
            <a:endParaRPr lang="es-MX" sz="1500" b="1">
              <a:latin typeface="Arial" panose="020B0604020202020204" pitchFamily="34" charset="0"/>
              <a:cs typeface="Arial" panose="020B0604020202020204" pitchFamily="34" charset="0"/>
            </a:endParaRPr>
          </a:p>
        </c:rich>
      </c:tx>
      <c:layout>
        <c:manualLayout>
          <c:xMode val="edge"/>
          <c:yMode val="edge"/>
          <c:x val="0.40328577353556111"/>
          <c:y val="2.012471275009414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manualLayout>
          <c:layoutTarget val="inner"/>
          <c:xMode val="edge"/>
          <c:yMode val="edge"/>
          <c:x val="2.3625805928328605E-2"/>
          <c:y val="0.22749522660050422"/>
          <c:w val="0.94802322695767705"/>
          <c:h val="0.38099557306412124"/>
        </c:manualLayout>
      </c:layout>
      <c:barChart>
        <c:barDir val="col"/>
        <c:grouping val="clustered"/>
        <c:varyColors val="0"/>
        <c:ser>
          <c:idx val="1"/>
          <c:order val="0"/>
          <c:tx>
            <c:strRef>
              <c:f>'Reporte Metas'!$C$44</c:f>
              <c:strCache>
                <c:ptCount val="1"/>
                <c:pt idx="0">
                  <c:v>Meta Anual</c:v>
                </c:pt>
              </c:strCache>
            </c:strRef>
          </c:tx>
          <c:spPr>
            <a:solidFill>
              <a:schemeClr val="accent2">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multiLvlStrRef>
              <c:f>'Reporte Metas'!$A$46:$B$53</c:f>
              <c:multiLvlStrCache>
                <c:ptCount val="8"/>
                <c:lvl>
                  <c:pt idx="0">
                    <c:v>Incorporación</c:v>
                  </c:pt>
                  <c:pt idx="1">
                    <c:v>UCE</c:v>
                  </c:pt>
                  <c:pt idx="2">
                    <c:v>Incorporación</c:v>
                  </c:pt>
                  <c:pt idx="3">
                    <c:v>UCE</c:v>
                  </c:pt>
                  <c:pt idx="4">
                    <c:v>Incorporación</c:v>
                  </c:pt>
                  <c:pt idx="5">
                    <c:v>UCN</c:v>
                  </c:pt>
                  <c:pt idx="6">
                    <c:v>Incorporación</c:v>
                  </c:pt>
                  <c:pt idx="7">
                    <c:v>UCN</c:v>
                  </c:pt>
                </c:lvl>
                <c:lvl>
                  <c:pt idx="0">
                    <c:v>Alfabetización</c:v>
                  </c:pt>
                  <c:pt idx="2">
                    <c:v>Inicial</c:v>
                  </c:pt>
                  <c:pt idx="4">
                    <c:v>Intermedio</c:v>
                  </c:pt>
                  <c:pt idx="6">
                    <c:v>Avanzado</c:v>
                  </c:pt>
                </c:lvl>
              </c:multiLvlStrCache>
            </c:multiLvlStrRef>
          </c:cat>
          <c:val>
            <c:numRef>
              <c:f>'Reporte Metas'!$C$46:$C$53</c:f>
              <c:numCache>
                <c:formatCode>#,##0</c:formatCode>
                <c:ptCount val="8"/>
                <c:pt idx="0">
                  <c:v>0</c:v>
                </c:pt>
                <c:pt idx="1">
                  <c:v>0</c:v>
                </c:pt>
                <c:pt idx="2">
                  <c:v>0</c:v>
                </c:pt>
                <c:pt idx="3">
                  <c:v>0</c:v>
                </c:pt>
                <c:pt idx="4">
                  <c:v>0</c:v>
                </c:pt>
                <c:pt idx="5">
                  <c:v>0</c:v>
                </c:pt>
                <c:pt idx="6">
                  <c:v>0</c:v>
                </c:pt>
                <c:pt idx="7">
                  <c:v>0</c:v>
                </c:pt>
              </c:numCache>
            </c:numRef>
          </c:val>
          <c:extLst xmlns:c16r2="http://schemas.microsoft.com/office/drawing/2015/06/chart">
            <c:ext xmlns:c16="http://schemas.microsoft.com/office/drawing/2014/chart" uri="{C3380CC4-5D6E-409C-BE32-E72D297353CC}">
              <c16:uniqueId val="{00000000-84CD-423F-8B4C-D5EB8B78E95C}"/>
            </c:ext>
          </c:extLst>
        </c:ser>
        <c:ser>
          <c:idx val="0"/>
          <c:order val="1"/>
          <c:tx>
            <c:strRef>
              <c:f>'Reporte Metas'!$H$45</c:f>
              <c:strCache>
                <c:ptCount val="1"/>
                <c:pt idx="0">
                  <c:v>% 
1er trim
 (ene-mar)</c:v>
                </c:pt>
              </c:strCache>
            </c:strRef>
          </c:tx>
          <c:spPr>
            <a:solidFill>
              <a:schemeClr val="accent2">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multiLvlStrRef>
              <c:f>'Reporte Metas'!$A$46:$B$53</c:f>
              <c:multiLvlStrCache>
                <c:ptCount val="8"/>
                <c:lvl>
                  <c:pt idx="0">
                    <c:v>Incorporación</c:v>
                  </c:pt>
                  <c:pt idx="1">
                    <c:v>UCE</c:v>
                  </c:pt>
                  <c:pt idx="2">
                    <c:v>Incorporación</c:v>
                  </c:pt>
                  <c:pt idx="3">
                    <c:v>UCE</c:v>
                  </c:pt>
                  <c:pt idx="4">
                    <c:v>Incorporación</c:v>
                  </c:pt>
                  <c:pt idx="5">
                    <c:v>UCN</c:v>
                  </c:pt>
                  <c:pt idx="6">
                    <c:v>Incorporación</c:v>
                  </c:pt>
                  <c:pt idx="7">
                    <c:v>UCN</c:v>
                  </c:pt>
                </c:lvl>
                <c:lvl>
                  <c:pt idx="0">
                    <c:v>Alfabetización</c:v>
                  </c:pt>
                  <c:pt idx="2">
                    <c:v>Inicial</c:v>
                  </c:pt>
                  <c:pt idx="4">
                    <c:v>Intermedio</c:v>
                  </c:pt>
                  <c:pt idx="6">
                    <c:v>Avanzado</c:v>
                  </c:pt>
                </c:lvl>
              </c:multiLvlStrCache>
            </c:multiLvlStrRef>
          </c:cat>
          <c:val>
            <c:numRef>
              <c:f>'Reporte Metas'!$H$46:$H$53</c:f>
              <c:numCache>
                <c:formatCode>#,##0</c:formatCode>
                <c:ptCount val="8"/>
                <c:pt idx="0">
                  <c:v>0</c:v>
                </c:pt>
                <c:pt idx="1">
                  <c:v>0</c:v>
                </c:pt>
                <c:pt idx="2">
                  <c:v>0</c:v>
                </c:pt>
                <c:pt idx="3">
                  <c:v>0</c:v>
                </c:pt>
                <c:pt idx="4">
                  <c:v>0</c:v>
                </c:pt>
                <c:pt idx="5">
                  <c:v>0</c:v>
                </c:pt>
                <c:pt idx="6">
                  <c:v>0</c:v>
                </c:pt>
                <c:pt idx="7">
                  <c:v>0</c:v>
                </c:pt>
              </c:numCache>
            </c:numRef>
          </c:val>
          <c:extLst xmlns:c16r2="http://schemas.microsoft.com/office/drawing/2015/06/chart">
            <c:ext xmlns:c16="http://schemas.microsoft.com/office/drawing/2014/chart" uri="{C3380CC4-5D6E-409C-BE32-E72D297353CC}">
              <c16:uniqueId val="{00000001-84CD-423F-8B4C-D5EB8B78E95C}"/>
            </c:ext>
          </c:extLst>
        </c:ser>
        <c:dLbls>
          <c:showLegendKey val="0"/>
          <c:showVal val="0"/>
          <c:showCatName val="0"/>
          <c:showSerName val="0"/>
          <c:showPercent val="0"/>
          <c:showBubbleSize val="0"/>
        </c:dLbls>
        <c:gapWidth val="219"/>
        <c:overlap val="-27"/>
        <c:axId val="394757664"/>
        <c:axId val="394758224"/>
      </c:barChart>
      <c:catAx>
        <c:axId val="394757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94758224"/>
        <c:crosses val="autoZero"/>
        <c:auto val="1"/>
        <c:lblAlgn val="ctr"/>
        <c:lblOffset val="100"/>
        <c:noMultiLvlLbl val="0"/>
      </c:catAx>
      <c:valAx>
        <c:axId val="394758224"/>
        <c:scaling>
          <c:orientation val="minMax"/>
        </c:scaling>
        <c:delete val="1"/>
        <c:axPos val="l"/>
        <c:numFmt formatCode="#,##0" sourceLinked="1"/>
        <c:majorTickMark val="none"/>
        <c:minorTickMark val="none"/>
        <c:tickLblPos val="nextTo"/>
        <c:crossAx val="394757664"/>
        <c:crosses val="autoZero"/>
        <c:crossBetween val="between"/>
      </c:valAx>
      <c:spPr>
        <a:noFill/>
        <a:ln>
          <a:noFill/>
        </a:ln>
        <a:effectLst/>
      </c:spPr>
    </c:plotArea>
    <c:legend>
      <c:legendPos val="b"/>
      <c:layout>
        <c:manualLayout>
          <c:xMode val="edge"/>
          <c:yMode val="edge"/>
          <c:x val="0.20381164242510155"/>
          <c:y val="0.84983625838245336"/>
          <c:w val="0.60182685149116044"/>
          <c:h val="0.1501637416175466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a:pPr>
      <a:endParaRPr lang="es-MX"/>
    </a:p>
  </c:txPr>
  <c:printSettings>
    <c:headerFooter/>
    <c:pageMargins b="0.75" l="0.7" r="0.7" t="0.75" header="0.3" footer="0.3"/>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b="1"/>
              <a:t>Formación de figuras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manualLayout>
          <c:layoutTarget val="inner"/>
          <c:xMode val="edge"/>
          <c:yMode val="edge"/>
          <c:x val="0.38294838145231846"/>
          <c:y val="0.17171296296296296"/>
          <c:w val="0.54960717410323701"/>
          <c:h val="0.72088764946048411"/>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'Reporte Metas'!$A$243:$A$244</c:f>
              <c:strCache>
                <c:ptCount val="2"/>
                <c:pt idx="0">
                  <c:v>Figuras Institucional formada</c:v>
                </c:pt>
                <c:pt idx="1">
                  <c:v>Figuras  Solidaria formada</c:v>
                </c:pt>
              </c:strCache>
            </c:strRef>
          </c:cat>
          <c:val>
            <c:numRef>
              <c:f>'Reporte Metas'!$B$243:$B$244</c:f>
              <c:numCache>
                <c:formatCode>#,##0</c:formatCode>
                <c:ptCount val="2"/>
                <c:pt idx="0">
                  <c:v>0</c:v>
                </c:pt>
                <c:pt idx="1">
                  <c:v>0</c:v>
                </c:pt>
              </c:numCache>
            </c:numRef>
          </c:val>
          <c:extLst xmlns:c16r2="http://schemas.microsoft.com/office/drawing/2015/06/chart">
            <c:ext xmlns:c16="http://schemas.microsoft.com/office/drawing/2014/chart" uri="{C3380CC4-5D6E-409C-BE32-E72D297353CC}">
              <c16:uniqueId val="{00000000-8812-46EC-9A5A-2EA23D64E586}"/>
            </c:ext>
          </c:extLst>
        </c:ser>
        <c: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'Reporte Metas'!$A$243:$A$244</c:f>
              <c:strCache>
                <c:ptCount val="2"/>
                <c:pt idx="0">
                  <c:v>Figuras Institucional formada</c:v>
                </c:pt>
                <c:pt idx="1">
                  <c:v>Figuras  Solidaria formada</c:v>
                </c:pt>
              </c:strCache>
            </c:strRef>
          </c:cat>
          <c:val>
            <c:numRef>
              <c:f>'Reporte Metas'!$C$243:$C$244</c:f>
              <c:numCache>
                <c:formatCode>#,##0</c:formatCode>
                <c:ptCount val="2"/>
                <c:pt idx="0">
                  <c:v>0</c:v>
                </c:pt>
                <c:pt idx="1">
                  <c:v>0</c:v>
                </c:pt>
              </c:numCache>
            </c:numRef>
          </c:val>
          <c:extLst xmlns:c16r2="http://schemas.microsoft.com/office/drawing/2015/06/chart">
            <c:ext xmlns:c16="http://schemas.microsoft.com/office/drawing/2014/chart" uri="{C3380CC4-5D6E-409C-BE32-E72D297353CC}">
              <c16:uniqueId val="{00000001-8812-46EC-9A5A-2EA23D64E586}"/>
            </c:ext>
          </c:extLst>
        </c:ser>
        <c:dLbls>
          <c:showLegendKey val="0"/>
          <c:showVal val="0"/>
          <c:showCatName val="0"/>
          <c:showSerName val="0"/>
          <c:showPercent val="0"/>
          <c:showBubbleSize val="0"/>
        </c:dLbls>
        <c:gapWidth val="182"/>
        <c:axId val="394761584"/>
        <c:axId val="394762144"/>
      </c:barChart>
      <c:catAx>
        <c:axId val="3947615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crossAx val="394762144"/>
        <c:crosses val="autoZero"/>
        <c:auto val="1"/>
        <c:lblAlgn val="ctr"/>
        <c:lblOffset val="100"/>
        <c:noMultiLvlLbl val="0"/>
      </c:catAx>
      <c:valAx>
        <c:axId val="39476214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3947615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paperSize="9" orientation="landscape" horizontalDpi="-2" verticalDpi="-2"/>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b="1"/>
              <a:t>Presupuesto MEVyt</a:t>
            </a:r>
          </a:p>
        </c:rich>
      </c:tx>
      <c:overlay val="0"/>
      <c:spPr>
        <a:noFill/>
        <a:ln>
          <a:noFill/>
        </a:ln>
        <a:effectLst/>
      </c:spPr>
    </c:title>
    <c:autoTitleDeleted val="0"/>
    <c:plotArea>
      <c:layout>
        <c:manualLayout>
          <c:layoutTarget val="inner"/>
          <c:xMode val="edge"/>
          <c:yMode val="edge"/>
          <c:x val="0.13144207412638867"/>
          <c:y val="0.28596732946246078"/>
          <c:w val="0.83233813161345049"/>
          <c:h val="0.47256572734668112"/>
        </c:manualLayout>
      </c:layout>
      <c:barChart>
        <c:barDir val="col"/>
        <c:grouping val="clustered"/>
        <c:varyColors val="0"/>
        <c:ser>
          <c:idx val="0"/>
          <c:order val="0"/>
          <c:tx>
            <c:strRef>
              <c:f>'Reporte Metas'!$A$319</c:f>
              <c:strCache>
                <c:ptCount val="1"/>
                <c:pt idx="0">
                  <c:v>Ministrado Capitulo 2000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'Reporte Metas'!$F$312</c:f>
              <c:strCache>
                <c:ptCount val="1"/>
                <c:pt idx="0">
                  <c:v>Total</c:v>
                </c:pt>
              </c:strCache>
            </c:strRef>
          </c:cat>
          <c:val>
            <c:numRef>
              <c:f>'Reporte Metas'!$A$319</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0-8A76-4ECD-A557-1790CFE573A2}"/>
            </c:ext>
          </c:extLst>
        </c:ser>
        <c:ser>
          <c:idx val="1"/>
          <c:order val="1"/>
          <c:tx>
            <c:strRef>
              <c:f>'Reporte Metas'!$A$320</c:f>
              <c:strCache>
                <c:ptCount val="1"/>
                <c:pt idx="0">
                  <c:v>Ejercido Capitulo 2000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'Reporte Metas'!$F$312</c:f>
              <c:strCache>
                <c:ptCount val="1"/>
                <c:pt idx="0">
                  <c:v>Total</c:v>
                </c:pt>
              </c:strCache>
            </c:strRef>
          </c:cat>
          <c:val>
            <c:numRef>
              <c:f>'Reporte Metas'!$F$320</c:f>
              <c:numCache>
                <c:formatCode>[$$-80A]#,##0.00</c:formatCode>
                <c:ptCount val="1"/>
                <c:pt idx="0">
                  <c:v>2841455.6700000009</c:v>
                </c:pt>
              </c:numCache>
            </c:numRef>
          </c:val>
          <c:extLst xmlns:c16r2="http://schemas.microsoft.com/office/drawing/2015/06/chart">
            <c:ext xmlns:c16="http://schemas.microsoft.com/office/drawing/2014/chart" uri="{C3380CC4-5D6E-409C-BE32-E72D297353CC}">
              <c16:uniqueId val="{00000001-8A76-4ECD-A557-1790CFE573A2}"/>
            </c:ext>
          </c:extLst>
        </c:ser>
        <c:dLbls>
          <c:showLegendKey val="0"/>
          <c:showVal val="0"/>
          <c:showCatName val="0"/>
          <c:showSerName val="0"/>
          <c:showPercent val="0"/>
          <c:showBubbleSize val="0"/>
        </c:dLbls>
        <c:gapWidth val="219"/>
        <c:overlap val="-27"/>
        <c:axId val="394764944"/>
        <c:axId val="394765504"/>
      </c:barChart>
      <c:catAx>
        <c:axId val="394764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394765504"/>
        <c:crosses val="autoZero"/>
        <c:auto val="1"/>
        <c:lblAlgn val="ctr"/>
        <c:lblOffset val="100"/>
        <c:noMultiLvlLbl val="0"/>
      </c:catAx>
      <c:valAx>
        <c:axId val="3947655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394764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b="1"/>
              <a:t>Presupuesto MEVyt</a:t>
            </a:r>
          </a:p>
        </c:rich>
      </c:tx>
      <c:overlay val="0"/>
      <c:spPr>
        <a:noFill/>
        <a:ln>
          <a:noFill/>
        </a:ln>
        <a:effectLst/>
      </c:spPr>
    </c:title>
    <c:autoTitleDeleted val="0"/>
    <c:plotArea>
      <c:layout>
        <c:manualLayout>
          <c:layoutTarget val="inner"/>
          <c:xMode val="edge"/>
          <c:yMode val="edge"/>
          <c:x val="0.13144207412638867"/>
          <c:y val="0.28596732946246078"/>
          <c:w val="0.83233813161345049"/>
          <c:h val="0.47256572734668112"/>
        </c:manualLayout>
      </c:layout>
      <c:barChart>
        <c:barDir val="col"/>
        <c:grouping val="clustered"/>
        <c:varyColors val="0"/>
        <c:ser>
          <c:idx val="0"/>
          <c:order val="0"/>
          <c:tx>
            <c:strRef>
              <c:f>'Reporte Metas'!$A$325</c:f>
              <c:strCache>
                <c:ptCount val="1"/>
                <c:pt idx="0">
                  <c:v>Ministrado Capitulo 3000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'Reporte Metas'!$F$312</c:f>
              <c:strCache>
                <c:ptCount val="1"/>
                <c:pt idx="0">
                  <c:v>Total</c:v>
                </c:pt>
              </c:strCache>
            </c:strRef>
          </c:cat>
          <c:val>
            <c:numRef>
              <c:f>'Reporte Metas'!$A$325</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0-8A76-4ECD-A557-1790CFE573A2}"/>
            </c:ext>
          </c:extLst>
        </c:ser>
        <c:ser>
          <c:idx val="1"/>
          <c:order val="1"/>
          <c:tx>
            <c:strRef>
              <c:f>'Reporte Metas'!$A$326</c:f>
              <c:strCache>
                <c:ptCount val="1"/>
                <c:pt idx="0">
                  <c:v>Ejercido Capitulo 3000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'Reporte Metas'!$F$312</c:f>
              <c:strCache>
                <c:ptCount val="1"/>
                <c:pt idx="0">
                  <c:v>Total</c:v>
                </c:pt>
              </c:strCache>
            </c:strRef>
          </c:cat>
          <c:val>
            <c:numRef>
              <c:f>'Reporte Metas'!$F$326</c:f>
              <c:numCache>
                <c:formatCode>[$$-80A]#,##0.00</c:formatCode>
                <c:ptCount val="1"/>
                <c:pt idx="0">
                  <c:v>7807766.7200000016</c:v>
                </c:pt>
              </c:numCache>
            </c:numRef>
          </c:val>
          <c:extLst xmlns:c16r2="http://schemas.microsoft.com/office/drawing/2015/06/chart">
            <c:ext xmlns:c16="http://schemas.microsoft.com/office/drawing/2014/chart" uri="{C3380CC4-5D6E-409C-BE32-E72D297353CC}">
              <c16:uniqueId val="{00000001-8A76-4ECD-A557-1790CFE573A2}"/>
            </c:ext>
          </c:extLst>
        </c:ser>
        <c:dLbls>
          <c:showLegendKey val="0"/>
          <c:showVal val="0"/>
          <c:showCatName val="0"/>
          <c:showSerName val="0"/>
          <c:showPercent val="0"/>
          <c:showBubbleSize val="0"/>
        </c:dLbls>
        <c:gapWidth val="219"/>
        <c:overlap val="-27"/>
        <c:axId val="394768864"/>
        <c:axId val="394769424"/>
      </c:barChart>
      <c:catAx>
        <c:axId val="394768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394769424"/>
        <c:crosses val="autoZero"/>
        <c:auto val="1"/>
        <c:lblAlgn val="ctr"/>
        <c:lblOffset val="100"/>
        <c:noMultiLvlLbl val="0"/>
      </c:catAx>
      <c:valAx>
        <c:axId val="394769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394768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b="1"/>
              <a:t>Presupuesto MEVyt</a:t>
            </a:r>
          </a:p>
        </c:rich>
      </c:tx>
      <c:overlay val="0"/>
      <c:spPr>
        <a:noFill/>
        <a:ln>
          <a:noFill/>
        </a:ln>
        <a:effectLst/>
      </c:spPr>
    </c:title>
    <c:autoTitleDeleted val="0"/>
    <c:plotArea>
      <c:layout>
        <c:manualLayout>
          <c:layoutTarget val="inner"/>
          <c:xMode val="edge"/>
          <c:yMode val="edge"/>
          <c:x val="0.13144207412638867"/>
          <c:y val="0.28596732946246078"/>
          <c:w val="0.83233813161345049"/>
          <c:h val="0.47256572734668112"/>
        </c:manualLayout>
      </c:layout>
      <c:barChart>
        <c:barDir val="col"/>
        <c:grouping val="clustered"/>
        <c:varyColors val="0"/>
        <c:ser>
          <c:idx val="0"/>
          <c:order val="0"/>
          <c:tx>
            <c:strRef>
              <c:f>'Reporte Metas'!$A$331</c:f>
              <c:strCache>
                <c:ptCount val="1"/>
                <c:pt idx="0">
                  <c:v>Ministrado Capitulo 4000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'Reporte Metas'!$F$312</c:f>
              <c:strCache>
                <c:ptCount val="1"/>
                <c:pt idx="0">
                  <c:v>Total</c:v>
                </c:pt>
              </c:strCache>
            </c:strRef>
          </c:cat>
          <c:val>
            <c:numRef>
              <c:f>'Reporte Metas'!$A$331</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0-8A76-4ECD-A557-1790CFE573A2}"/>
            </c:ext>
          </c:extLst>
        </c:ser>
        <c:ser>
          <c:idx val="1"/>
          <c:order val="1"/>
          <c:tx>
            <c:strRef>
              <c:f>'Reporte Metas'!$A$332</c:f>
              <c:strCache>
                <c:ptCount val="1"/>
                <c:pt idx="0">
                  <c:v>Ejercido Capitulo 4000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'Reporte Metas'!$F$312</c:f>
              <c:strCache>
                <c:ptCount val="1"/>
                <c:pt idx="0">
                  <c:v>Total</c:v>
                </c:pt>
              </c:strCache>
            </c:strRef>
          </c:cat>
          <c:val>
            <c:numRef>
              <c:f>'Reporte Metas'!$F$332</c:f>
              <c:numCache>
                <c:formatCode>[$$-80A]#,##0.00</c:formatCode>
                <c:ptCount val="1"/>
                <c:pt idx="0">
                  <c:v>17142782</c:v>
                </c:pt>
              </c:numCache>
            </c:numRef>
          </c:val>
          <c:extLst xmlns:c16r2="http://schemas.microsoft.com/office/drawing/2015/06/chart">
            <c:ext xmlns:c16="http://schemas.microsoft.com/office/drawing/2014/chart" uri="{C3380CC4-5D6E-409C-BE32-E72D297353CC}">
              <c16:uniqueId val="{00000001-8A76-4ECD-A557-1790CFE573A2}"/>
            </c:ext>
          </c:extLst>
        </c:ser>
        <c:dLbls>
          <c:showLegendKey val="0"/>
          <c:showVal val="0"/>
          <c:showCatName val="0"/>
          <c:showSerName val="0"/>
          <c:showPercent val="0"/>
          <c:showBubbleSize val="0"/>
        </c:dLbls>
        <c:gapWidth val="219"/>
        <c:overlap val="-27"/>
        <c:axId val="394772784"/>
        <c:axId val="394773344"/>
      </c:barChart>
      <c:catAx>
        <c:axId val="394772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394773344"/>
        <c:crosses val="autoZero"/>
        <c:auto val="1"/>
        <c:lblAlgn val="ctr"/>
        <c:lblOffset val="100"/>
        <c:noMultiLvlLbl val="0"/>
      </c:catAx>
      <c:valAx>
        <c:axId val="3947733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3947727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032206250409989E-2"/>
          <c:y val="6.4467546765741054E-2"/>
          <c:w val="0.73448355892883055"/>
          <c:h val="0.71919889464872089"/>
        </c:manualLayout>
      </c:layout>
      <c:barChart>
        <c:barDir val="col"/>
        <c:grouping val="clustered"/>
        <c:varyColors val="0"/>
        <c:ser>
          <c:idx val="0"/>
          <c:order val="0"/>
          <c:invertIfNegative val="0"/>
          <c:cat>
            <c:strRef>
              <c:f>'Reporte Metas'!$F$183:$G$183</c:f>
              <c:strCache>
                <c:ptCount val="2"/>
                <c:pt idx="0">
                  <c:v>Cantidad de Módulos en Almacen Estatal</c:v>
                </c:pt>
                <c:pt idx="1">
                  <c:v>Cantidad de Módulos en CZ</c:v>
                </c:pt>
              </c:strCache>
            </c:strRef>
          </c:cat>
          <c:val>
            <c:numRef>
              <c:f>'Reporte Metas'!$F$184:$G$184</c:f>
              <c:numCache>
                <c:formatCode>#,##0</c:formatCode>
                <c:ptCount val="2"/>
                <c:pt idx="0">
                  <c:v>3910</c:v>
                </c:pt>
                <c:pt idx="1">
                  <c:v>41673</c:v>
                </c:pt>
              </c:numCache>
            </c:numRef>
          </c:val>
          <c:extLst xmlns:c16r2="http://schemas.microsoft.com/office/drawing/2015/06/chart">
            <c:ext xmlns:c16="http://schemas.microsoft.com/office/drawing/2014/chart" uri="{C3380CC4-5D6E-409C-BE32-E72D297353CC}">
              <c16:uniqueId val="{00000000-CDB1-4A01-A356-7658CBC4E026}"/>
            </c:ext>
          </c:extLst>
        </c:ser>
        <c:dLbls>
          <c:showLegendKey val="0"/>
          <c:showVal val="0"/>
          <c:showCatName val="0"/>
          <c:showSerName val="0"/>
          <c:showPercent val="0"/>
          <c:showBubbleSize val="0"/>
        </c:dLbls>
        <c:gapWidth val="150"/>
        <c:axId val="394776144"/>
        <c:axId val="394776704"/>
      </c:barChart>
      <c:catAx>
        <c:axId val="394776144"/>
        <c:scaling>
          <c:orientation val="minMax"/>
        </c:scaling>
        <c:delete val="0"/>
        <c:axPos val="b"/>
        <c:numFmt formatCode="General" sourceLinked="0"/>
        <c:majorTickMark val="out"/>
        <c:minorTickMark val="none"/>
        <c:tickLblPos val="nextTo"/>
        <c:crossAx val="394776704"/>
        <c:crosses val="autoZero"/>
        <c:auto val="1"/>
        <c:lblAlgn val="ctr"/>
        <c:lblOffset val="100"/>
        <c:noMultiLvlLbl val="0"/>
      </c:catAx>
      <c:valAx>
        <c:axId val="394776704"/>
        <c:scaling>
          <c:orientation val="minMax"/>
        </c:scaling>
        <c:delete val="0"/>
        <c:axPos val="l"/>
        <c:majorGridlines/>
        <c:numFmt formatCode="#,##0" sourceLinked="1"/>
        <c:majorTickMark val="out"/>
        <c:minorTickMark val="none"/>
        <c:tickLblPos val="nextTo"/>
        <c:crossAx val="39477614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'Reporte Metas'!$F$197:$G$197</c:f>
              <c:strCache>
                <c:ptCount val="2"/>
                <c:pt idx="0">
                  <c:v>Cantidad de Módulos en Almacen Estatal</c:v>
                </c:pt>
                <c:pt idx="1">
                  <c:v>Cantidad de Módulos en CZ</c:v>
                </c:pt>
              </c:strCache>
            </c:strRef>
          </c:cat>
          <c:val>
            <c:numRef>
              <c:f>'Reporte Metas'!$F$198:$G$198</c:f>
              <c:numCache>
                <c:formatCode>#,##0</c:formatCode>
                <c:ptCount val="2"/>
                <c:pt idx="0">
                  <c:v>0</c:v>
                </c:pt>
                <c:pt idx="1">
                  <c:v>0</c:v>
                </c:pt>
              </c:numCache>
            </c:numRef>
          </c:val>
          <c:extLst xmlns:c16r2="http://schemas.microsoft.com/office/drawing/2015/06/chart">
            <c:ext xmlns:c16="http://schemas.microsoft.com/office/drawing/2014/chart" uri="{C3380CC4-5D6E-409C-BE32-E72D297353CC}">
              <c16:uniqueId val="{00000000-4B7D-40E3-82B5-B5556901C464}"/>
            </c:ext>
          </c:extLst>
        </c:ser>
        <c:dLbls>
          <c:showLegendKey val="0"/>
          <c:showVal val="0"/>
          <c:showCatName val="0"/>
          <c:showSerName val="0"/>
          <c:showPercent val="0"/>
          <c:showBubbleSize val="0"/>
        </c:dLbls>
        <c:gapWidth val="150"/>
        <c:axId val="394778944"/>
        <c:axId val="394779504"/>
      </c:barChart>
      <c:catAx>
        <c:axId val="394778944"/>
        <c:scaling>
          <c:orientation val="minMax"/>
        </c:scaling>
        <c:delete val="0"/>
        <c:axPos val="b"/>
        <c:numFmt formatCode="General" sourceLinked="0"/>
        <c:majorTickMark val="out"/>
        <c:minorTickMark val="none"/>
        <c:tickLblPos val="nextTo"/>
        <c:crossAx val="394779504"/>
        <c:crosses val="autoZero"/>
        <c:auto val="1"/>
        <c:lblAlgn val="ctr"/>
        <c:lblOffset val="100"/>
        <c:noMultiLvlLbl val="0"/>
      </c:catAx>
      <c:valAx>
        <c:axId val="394779504"/>
        <c:scaling>
          <c:orientation val="minMax"/>
        </c:scaling>
        <c:delete val="0"/>
        <c:axPos val="l"/>
        <c:majorGridlines/>
        <c:numFmt formatCode="#,##0" sourceLinked="1"/>
        <c:majorTickMark val="out"/>
        <c:minorTickMark val="none"/>
        <c:tickLblPos val="nextTo"/>
        <c:crossAx val="39477894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b="1"/>
              <a:t>%</a:t>
            </a:r>
            <a:r>
              <a:rPr lang="es-MX" b="1" baseline="0"/>
              <a:t> de Avance</a:t>
            </a:r>
            <a:endParaRPr lang="es-MX"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manualLayout>
          <c:layoutTarget val="inner"/>
          <c:xMode val="edge"/>
          <c:yMode val="edge"/>
          <c:x val="0.10822599123116812"/>
          <c:y val="0.21955410979837259"/>
          <c:w val="0.51715331673744325"/>
          <c:h val="0.72245280666701639"/>
        </c:manualLayout>
      </c:layout>
      <c:pieChart>
        <c:varyColors val="1"/>
        <c:ser>
          <c:idx val="0"/>
          <c:order val="0"/>
          <c:dPt>
            <c:idx val="0"/>
            <c:bubble3D val="0"/>
            <c:spPr>
              <a:solidFill>
                <a:schemeClr val="accent2">
                  <a:shade val="58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4-2150-4C5F-B353-05001CFD5C81}"/>
              </c:ext>
            </c:extLst>
          </c:dPt>
          <c:dPt>
            <c:idx val="1"/>
            <c:bubble3D val="0"/>
            <c:spPr>
              <a:solidFill>
                <a:schemeClr val="accent2">
                  <a:shade val="86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5-2150-4C5F-B353-05001CFD5C81}"/>
              </c:ext>
            </c:extLst>
          </c:dPt>
          <c:dPt>
            <c:idx val="2"/>
            <c:bubble3D val="0"/>
            <c:spPr>
              <a:solidFill>
                <a:schemeClr val="accent2">
                  <a:tint val="86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6-2150-4C5F-B353-05001CFD5C81}"/>
              </c:ext>
            </c:extLst>
          </c:dPt>
          <c:dPt>
            <c:idx val="3"/>
            <c:bubble3D val="0"/>
            <c:spPr>
              <a:solidFill>
                <a:schemeClr val="accent2">
                  <a:tint val="58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3-2150-4C5F-B353-05001CFD5C81}"/>
              </c:ext>
            </c:extLst>
          </c:dPt>
          <c:dLbls>
            <c:dLbl>
              <c:idx val="0"/>
              <c:layout>
                <c:manualLayout>
                  <c:x val="-0.15685665802417029"/>
                  <c:y val="0.1190561622069767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2150-4C5F-B353-05001CFD5C81}"/>
                </c:ext>
                <c:ext xmlns:c15="http://schemas.microsoft.com/office/drawing/2012/chart" uri="{CE6537A1-D6FC-4f65-9D91-7224C49458BB}"/>
              </c:extLst>
            </c:dLbl>
            <c:dLbl>
              <c:idx val="1"/>
              <c:layout>
                <c:manualLayout>
                  <c:x val="-0.10971858768401195"/>
                  <c:y val="-0.1581536596361892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2150-4C5F-B353-05001CFD5C81}"/>
                </c:ext>
                <c:ext xmlns:c15="http://schemas.microsoft.com/office/drawing/2012/chart" uri="{CE6537A1-D6FC-4f65-9D91-7224C49458BB}"/>
              </c:extLst>
            </c:dLbl>
            <c:dLbl>
              <c:idx val="2"/>
              <c:layout>
                <c:manualLayout>
                  <c:x val="0.10082537276149291"/>
                  <c:y val="-0.1659230097715249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2150-4C5F-B353-05001CFD5C81}"/>
                </c:ext>
                <c:ext xmlns:c15="http://schemas.microsoft.com/office/drawing/2012/chart" uri="{CE6537A1-D6FC-4f65-9D91-7224C49458BB}"/>
              </c:extLst>
            </c:dLbl>
            <c:dLbl>
              <c:idx val="3"/>
              <c:layout>
                <c:manualLayout>
                  <c:x val="0.2079991041664872"/>
                  <c:y val="7.052315734907488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2150-4C5F-B353-05001CFD5C81}"/>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s-MX"/>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'7.- Convenios'!$G$130:$G$133</c:f>
              <c:strCache>
                <c:ptCount val="4"/>
                <c:pt idx="0">
                  <c:v>Alfa </c:v>
                </c:pt>
                <c:pt idx="1">
                  <c:v>Inicial</c:v>
                </c:pt>
                <c:pt idx="2">
                  <c:v>Intermedio</c:v>
                </c:pt>
                <c:pt idx="3">
                  <c:v>Avanzado</c:v>
                </c:pt>
              </c:strCache>
            </c:strRef>
          </c:cat>
          <c:val>
            <c:numRef>
              <c:f>'7.- Convenios'!$J$130:$J$133</c:f>
              <c:numCache>
                <c:formatCode>0%</c:formatCode>
                <c:ptCount val="4"/>
                <c:pt idx="0">
                  <c:v>0.58354114713216954</c:v>
                </c:pt>
                <c:pt idx="1">
                  <c:v>0.32902735562310031</c:v>
                </c:pt>
                <c:pt idx="2">
                  <c:v>0.17640186915887851</c:v>
                </c:pt>
                <c:pt idx="3">
                  <c:v>0.19431279620853081</c:v>
                </c:pt>
              </c:numCache>
            </c:numRef>
          </c:val>
          <c:extLst xmlns:c16r2="http://schemas.microsoft.com/office/drawing/2015/06/chart">
            <c:ext xmlns:c16="http://schemas.microsoft.com/office/drawing/2014/chart" uri="{C3380CC4-5D6E-409C-BE32-E72D297353CC}">
              <c16:uniqueId val="{00000000-2150-4C5F-B353-05001CFD5C81}"/>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66233002851162426"/>
          <c:y val="0.26595047774540559"/>
          <c:w val="0.29706872938075507"/>
          <c:h val="0.556939775189073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b="1"/>
              <a:t>%</a:t>
            </a:r>
            <a:r>
              <a:rPr lang="es-MX" b="1" baseline="0"/>
              <a:t> de Avance</a:t>
            </a:r>
            <a:endParaRPr lang="es-MX"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manualLayout>
          <c:layoutTarget val="inner"/>
          <c:xMode val="edge"/>
          <c:yMode val="edge"/>
          <c:x val="0.10822599123116812"/>
          <c:y val="0.21955410979837259"/>
          <c:w val="0.51715331673744325"/>
          <c:h val="0.72245280666701639"/>
        </c:manualLayout>
      </c:layout>
      <c:pieChart>
        <c:varyColors val="1"/>
        <c:ser>
          <c:idx val="0"/>
          <c:order val="0"/>
          <c:dPt>
            <c:idx val="0"/>
            <c:bubble3D val="0"/>
            <c:spPr>
              <a:solidFill>
                <a:schemeClr val="accent2">
                  <a:shade val="58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1-33B5-4E7A-908E-039710E82F41}"/>
              </c:ext>
            </c:extLst>
          </c:dPt>
          <c:dPt>
            <c:idx val="1"/>
            <c:bubble3D val="0"/>
            <c:spPr>
              <a:solidFill>
                <a:schemeClr val="accent2">
                  <a:shade val="86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3-33B5-4E7A-908E-039710E82F41}"/>
              </c:ext>
            </c:extLst>
          </c:dPt>
          <c:dPt>
            <c:idx val="2"/>
            <c:bubble3D val="0"/>
            <c:spPr>
              <a:solidFill>
                <a:schemeClr val="accent2">
                  <a:tint val="86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5-33B5-4E7A-908E-039710E82F41}"/>
              </c:ext>
            </c:extLst>
          </c:dPt>
          <c:dPt>
            <c:idx val="3"/>
            <c:bubble3D val="0"/>
            <c:spPr>
              <a:solidFill>
                <a:schemeClr val="accent2">
                  <a:tint val="58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7-33B5-4E7A-908E-039710E82F41}"/>
              </c:ext>
            </c:extLst>
          </c:dPt>
          <c:dLbls>
            <c:dLbl>
              <c:idx val="0"/>
              <c:layout>
                <c:manualLayout>
                  <c:x val="-0.15685665802417029"/>
                  <c:y val="0.1190561622069767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33B5-4E7A-908E-039710E82F41}"/>
                </c:ext>
                <c:ext xmlns:c15="http://schemas.microsoft.com/office/drawing/2012/chart" uri="{CE6537A1-D6FC-4f65-9D91-7224C49458BB}"/>
              </c:extLst>
            </c:dLbl>
            <c:dLbl>
              <c:idx val="1"/>
              <c:layout>
                <c:manualLayout>
                  <c:x val="-0.10971858768401195"/>
                  <c:y val="-0.1581536596361892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33B5-4E7A-908E-039710E82F41}"/>
                </c:ext>
                <c:ext xmlns:c15="http://schemas.microsoft.com/office/drawing/2012/chart" uri="{CE6537A1-D6FC-4f65-9D91-7224C49458BB}"/>
              </c:extLst>
            </c:dLbl>
            <c:dLbl>
              <c:idx val="2"/>
              <c:layout>
                <c:manualLayout>
                  <c:x val="0.10082537276149291"/>
                  <c:y val="-0.1659230097715249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33B5-4E7A-908E-039710E82F41}"/>
                </c:ext>
                <c:ext xmlns:c15="http://schemas.microsoft.com/office/drawing/2012/chart" uri="{CE6537A1-D6FC-4f65-9D91-7224C49458BB}"/>
              </c:extLst>
            </c:dLbl>
            <c:dLbl>
              <c:idx val="3"/>
              <c:layout>
                <c:manualLayout>
                  <c:x val="0.2079991041664872"/>
                  <c:y val="7.052315734907488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33B5-4E7A-908E-039710E82F41}"/>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s-MX"/>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'7.- Convenios'!$G$145:$G$148</c:f>
              <c:strCache>
                <c:ptCount val="4"/>
                <c:pt idx="0">
                  <c:v>Alfa </c:v>
                </c:pt>
                <c:pt idx="1">
                  <c:v>Inicial</c:v>
                </c:pt>
                <c:pt idx="2">
                  <c:v>Intermedio</c:v>
                </c:pt>
                <c:pt idx="3">
                  <c:v>Avanzado</c:v>
                </c:pt>
              </c:strCache>
            </c:strRef>
          </c:cat>
          <c:val>
            <c:numRef>
              <c:f>'7.- Convenios'!$J$145:$J$148</c:f>
              <c:numCache>
                <c:formatCode>0%</c:formatCode>
                <c:ptCount val="4"/>
                <c:pt idx="0">
                  <c:v>0</c:v>
                </c:pt>
                <c:pt idx="1">
                  <c:v>0</c:v>
                </c:pt>
                <c:pt idx="2">
                  <c:v>0</c:v>
                </c:pt>
                <c:pt idx="3">
                  <c:v>0</c:v>
                </c:pt>
              </c:numCache>
            </c:numRef>
          </c:val>
          <c:extLst xmlns:c16r2="http://schemas.microsoft.com/office/drawing/2015/06/chart">
            <c:ext xmlns:c16="http://schemas.microsoft.com/office/drawing/2014/chart" uri="{C3380CC4-5D6E-409C-BE32-E72D297353CC}">
              <c16:uniqueId val="{00000008-33B5-4E7A-908E-039710E82F41}"/>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66233002851162426"/>
          <c:y val="0.26595047774540559"/>
          <c:w val="0.29706872938075507"/>
          <c:h val="0.556939775189073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b="1"/>
              <a:t>%</a:t>
            </a:r>
            <a:r>
              <a:rPr lang="es-MX" b="1" baseline="0"/>
              <a:t> de Avance</a:t>
            </a:r>
            <a:endParaRPr lang="es-MX"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manualLayout>
          <c:layoutTarget val="inner"/>
          <c:xMode val="edge"/>
          <c:yMode val="edge"/>
          <c:x val="0.10822599123116812"/>
          <c:y val="0.21955410979837259"/>
          <c:w val="0.51715331673744325"/>
          <c:h val="0.72245280666701639"/>
        </c:manualLayout>
      </c:layout>
      <c:pieChart>
        <c:varyColors val="1"/>
        <c:ser>
          <c:idx val="0"/>
          <c:order val="0"/>
          <c:dPt>
            <c:idx val="0"/>
            <c:bubble3D val="0"/>
            <c:spPr>
              <a:solidFill>
                <a:schemeClr val="accent2">
                  <a:shade val="58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1-4AF2-409C-8DC6-6E27D47922D7}"/>
              </c:ext>
            </c:extLst>
          </c:dPt>
          <c:dPt>
            <c:idx val="1"/>
            <c:bubble3D val="0"/>
            <c:spPr>
              <a:solidFill>
                <a:schemeClr val="accent2">
                  <a:shade val="86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3-4AF2-409C-8DC6-6E27D47922D7}"/>
              </c:ext>
            </c:extLst>
          </c:dPt>
          <c:dPt>
            <c:idx val="2"/>
            <c:bubble3D val="0"/>
            <c:spPr>
              <a:solidFill>
                <a:schemeClr val="accent2">
                  <a:tint val="86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5-4AF2-409C-8DC6-6E27D47922D7}"/>
              </c:ext>
            </c:extLst>
          </c:dPt>
          <c:dPt>
            <c:idx val="3"/>
            <c:bubble3D val="0"/>
            <c:spPr>
              <a:solidFill>
                <a:schemeClr val="accent2">
                  <a:tint val="58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7-4AF2-409C-8DC6-6E27D47922D7}"/>
              </c:ext>
            </c:extLst>
          </c:dPt>
          <c:dLbls>
            <c:dLbl>
              <c:idx val="0"/>
              <c:layout>
                <c:manualLayout>
                  <c:x val="-0.15685665802417029"/>
                  <c:y val="0.1190561622069767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4AF2-409C-8DC6-6E27D47922D7}"/>
                </c:ext>
                <c:ext xmlns:c15="http://schemas.microsoft.com/office/drawing/2012/chart" uri="{CE6537A1-D6FC-4f65-9D91-7224C49458BB}"/>
              </c:extLst>
            </c:dLbl>
            <c:dLbl>
              <c:idx val="1"/>
              <c:layout>
                <c:manualLayout>
                  <c:x val="-0.10971858768401195"/>
                  <c:y val="-0.1581536596361892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4AF2-409C-8DC6-6E27D47922D7}"/>
                </c:ext>
                <c:ext xmlns:c15="http://schemas.microsoft.com/office/drawing/2012/chart" uri="{CE6537A1-D6FC-4f65-9D91-7224C49458BB}"/>
              </c:extLst>
            </c:dLbl>
            <c:dLbl>
              <c:idx val="2"/>
              <c:layout>
                <c:manualLayout>
                  <c:x val="0.10082537276149291"/>
                  <c:y val="-0.1659230097715249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4AF2-409C-8DC6-6E27D47922D7}"/>
                </c:ext>
                <c:ext xmlns:c15="http://schemas.microsoft.com/office/drawing/2012/chart" uri="{CE6537A1-D6FC-4f65-9D91-7224C49458BB}"/>
              </c:extLst>
            </c:dLbl>
            <c:dLbl>
              <c:idx val="3"/>
              <c:layout>
                <c:manualLayout>
                  <c:x val="0.2079991041664872"/>
                  <c:y val="7.052315734907488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4AF2-409C-8DC6-6E27D47922D7}"/>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s-MX"/>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'7.- Convenios'!$G$160:$G$163</c:f>
              <c:strCache>
                <c:ptCount val="4"/>
                <c:pt idx="0">
                  <c:v>Alfa </c:v>
                </c:pt>
                <c:pt idx="1">
                  <c:v>Inicial</c:v>
                </c:pt>
                <c:pt idx="2">
                  <c:v>Intermedio</c:v>
                </c:pt>
                <c:pt idx="3">
                  <c:v>Avanzado</c:v>
                </c:pt>
              </c:strCache>
            </c:strRef>
          </c:cat>
          <c:val>
            <c:numRef>
              <c:f>'7.- Convenios'!$J$160:$J$163</c:f>
              <c:numCache>
                <c:formatCode>0%</c:formatCode>
                <c:ptCount val="4"/>
                <c:pt idx="0">
                  <c:v>0</c:v>
                </c:pt>
                <c:pt idx="1">
                  <c:v>0</c:v>
                </c:pt>
                <c:pt idx="2">
                  <c:v>0</c:v>
                </c:pt>
                <c:pt idx="3">
                  <c:v>0.5</c:v>
                </c:pt>
              </c:numCache>
            </c:numRef>
          </c:val>
          <c:extLst xmlns:c16r2="http://schemas.microsoft.com/office/drawing/2015/06/chart">
            <c:ext xmlns:c16="http://schemas.microsoft.com/office/drawing/2014/chart" uri="{C3380CC4-5D6E-409C-BE32-E72D297353CC}">
              <c16:uniqueId val="{00000008-4AF2-409C-8DC6-6E27D47922D7}"/>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66233002851162426"/>
          <c:y val="0.26595047774540559"/>
          <c:w val="0.29706872938075507"/>
          <c:h val="0.556939775189073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sz="1500" b="1">
                <a:latin typeface="Arial" panose="020B0604020202020204" pitchFamily="34" charset="0"/>
                <a:cs typeface="Arial" panose="020B0604020202020204" pitchFamily="34" charset="0"/>
              </a:rPr>
              <a:t>Atención</a:t>
            </a:r>
            <a:r>
              <a:rPr lang="es-MX" sz="1500" b="1" baseline="0">
                <a:latin typeface="Arial" panose="020B0604020202020204" pitchFamily="34" charset="0"/>
                <a:cs typeface="Arial" panose="020B0604020202020204" pitchFamily="34" charset="0"/>
              </a:rPr>
              <a:t> a la demanda</a:t>
            </a:r>
            <a:endParaRPr lang="es-MX" sz="1500" b="1">
              <a:latin typeface="Arial" panose="020B0604020202020204" pitchFamily="34" charset="0"/>
              <a:cs typeface="Arial" panose="020B0604020202020204" pitchFamily="34" charset="0"/>
            </a:endParaRPr>
          </a:p>
        </c:rich>
      </c:tx>
      <c:layout>
        <c:manualLayout>
          <c:xMode val="edge"/>
          <c:yMode val="edge"/>
          <c:x val="0.40328577353556111"/>
          <c:y val="2.012471275009414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manualLayout>
          <c:layoutTarget val="inner"/>
          <c:xMode val="edge"/>
          <c:yMode val="edge"/>
          <c:x val="2.3625805928328605E-2"/>
          <c:y val="0.22749522660050422"/>
          <c:w val="0.94802322695767705"/>
          <c:h val="0.38099557306412124"/>
        </c:manualLayout>
      </c:layout>
      <c:barChart>
        <c:barDir val="col"/>
        <c:grouping val="clustered"/>
        <c:varyColors val="0"/>
        <c:ser>
          <c:idx val="1"/>
          <c:order val="0"/>
          <c:tx>
            <c:strRef>
              <c:f>'Reporte Metas'!$C$14</c:f>
              <c:strCache>
                <c:ptCount val="1"/>
                <c:pt idx="0">
                  <c:v>Meta Anual</c:v>
                </c:pt>
              </c:strCache>
            </c:strRef>
          </c:tx>
          <c:spPr>
            <a:solidFill>
              <a:schemeClr val="accent2">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val>
            <c:numRef>
              <c:f>'Reporte Metas'!$C$16:$C$23</c:f>
              <c:numCache>
                <c:formatCode>#,##0</c:formatCode>
                <c:ptCount val="8"/>
                <c:pt idx="0">
                  <c:v>3200</c:v>
                </c:pt>
                <c:pt idx="1">
                  <c:v>1313</c:v>
                </c:pt>
                <c:pt idx="2">
                  <c:v>4662</c:v>
                </c:pt>
                <c:pt idx="3">
                  <c:v>1533</c:v>
                </c:pt>
                <c:pt idx="4">
                  <c:v>4666</c:v>
                </c:pt>
                <c:pt idx="5">
                  <c:v>2727</c:v>
                </c:pt>
                <c:pt idx="6">
                  <c:v>6893</c:v>
                </c:pt>
                <c:pt idx="7">
                  <c:v>4230</c:v>
                </c:pt>
              </c:numCache>
            </c:numRef>
          </c:val>
          <c:extLst xmlns:c16r2="http://schemas.microsoft.com/office/drawing/2015/06/chart">
            <c:ext xmlns:c16="http://schemas.microsoft.com/office/drawing/2014/chart" uri="{C3380CC4-5D6E-409C-BE32-E72D297353CC}">
              <c16:uniqueId val="{00000005-7607-463A-A236-5B0AD3111873}"/>
            </c:ext>
          </c:extLst>
        </c:ser>
        <c:ser>
          <c:idx val="0"/>
          <c:order val="1"/>
          <c:tx>
            <c:strRef>
              <c:f>'Reporte Metas'!$H$15</c:f>
              <c:strCache>
                <c:ptCount val="1"/>
                <c:pt idx="0">
                  <c:v>% 
1er trim
 (ene-mar)</c:v>
                </c:pt>
              </c:strCache>
            </c:strRef>
          </c:tx>
          <c:spPr>
            <a:solidFill>
              <a:schemeClr val="accent2">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multiLvlStrRef>
              <c:f>'Reporte Metas'!$A$16:$B$23</c:f>
              <c:multiLvlStrCache>
                <c:ptCount val="8"/>
                <c:lvl>
                  <c:pt idx="0">
                    <c:v>Incorporación</c:v>
                  </c:pt>
                  <c:pt idx="1">
                    <c:v>UCE</c:v>
                  </c:pt>
                  <c:pt idx="2">
                    <c:v>Incorporación</c:v>
                  </c:pt>
                  <c:pt idx="3">
                    <c:v>UCE</c:v>
                  </c:pt>
                  <c:pt idx="4">
                    <c:v>Incorporación</c:v>
                  </c:pt>
                  <c:pt idx="5">
                    <c:v>UCN</c:v>
                  </c:pt>
                  <c:pt idx="6">
                    <c:v>Incorporación</c:v>
                  </c:pt>
                  <c:pt idx="7">
                    <c:v>UCN</c:v>
                  </c:pt>
                </c:lvl>
                <c:lvl>
                  <c:pt idx="0">
                    <c:v>Alfabetización</c:v>
                  </c:pt>
                  <c:pt idx="2">
                    <c:v>Inicial</c:v>
                  </c:pt>
                  <c:pt idx="4">
                    <c:v>Intermedio</c:v>
                  </c:pt>
                  <c:pt idx="6">
                    <c:v>Avanzado</c:v>
                  </c:pt>
                </c:lvl>
              </c:multiLvlStrCache>
            </c:multiLvlStrRef>
          </c:cat>
          <c:val>
            <c:numRef>
              <c:f>'Reporte Metas'!$H$16:$H$23</c:f>
              <c:numCache>
                <c:formatCode>0%</c:formatCode>
                <c:ptCount val="8"/>
                <c:pt idx="0">
                  <c:v>0.17906250000000001</c:v>
                </c:pt>
                <c:pt idx="1">
                  <c:v>4.56968773800457E-3</c:v>
                </c:pt>
                <c:pt idx="2">
                  <c:v>3.2818532818532815E-2</c:v>
                </c:pt>
                <c:pt idx="3">
                  <c:v>0.11806914546640573</c:v>
                </c:pt>
                <c:pt idx="4">
                  <c:v>1.1573081868838405E-2</c:v>
                </c:pt>
                <c:pt idx="5">
                  <c:v>4.1437477081041438E-2</c:v>
                </c:pt>
                <c:pt idx="6">
                  <c:v>6.4703322210938635E-2</c:v>
                </c:pt>
                <c:pt idx="7">
                  <c:v>6.548463356973995E-2</c:v>
                </c:pt>
              </c:numCache>
            </c:numRef>
          </c:val>
          <c:extLst xmlns:c16r2="http://schemas.microsoft.com/office/drawing/2015/06/chart">
            <c:ext xmlns:c16="http://schemas.microsoft.com/office/drawing/2014/chart" uri="{C3380CC4-5D6E-409C-BE32-E72D297353CC}">
              <c16:uniqueId val="{00000000-5656-463D-BF0C-E009DA128E2B}"/>
            </c:ext>
          </c:extLst>
        </c:ser>
        <c:dLbls>
          <c:showLegendKey val="0"/>
          <c:showVal val="0"/>
          <c:showCatName val="0"/>
          <c:showSerName val="0"/>
          <c:showPercent val="0"/>
          <c:showBubbleSize val="0"/>
        </c:dLbls>
        <c:gapWidth val="219"/>
        <c:overlap val="-27"/>
        <c:axId val="199623360"/>
        <c:axId val="199621120"/>
      </c:barChart>
      <c:catAx>
        <c:axId val="199623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99621120"/>
        <c:crosses val="autoZero"/>
        <c:auto val="1"/>
        <c:lblAlgn val="ctr"/>
        <c:lblOffset val="100"/>
        <c:noMultiLvlLbl val="0"/>
      </c:catAx>
      <c:valAx>
        <c:axId val="199621120"/>
        <c:scaling>
          <c:orientation val="minMax"/>
        </c:scaling>
        <c:delete val="1"/>
        <c:axPos val="l"/>
        <c:numFmt formatCode="#,##0" sourceLinked="1"/>
        <c:majorTickMark val="none"/>
        <c:minorTickMark val="none"/>
        <c:tickLblPos val="nextTo"/>
        <c:crossAx val="199623360"/>
        <c:crosses val="autoZero"/>
        <c:crossBetween val="between"/>
      </c:valAx>
      <c:spPr>
        <a:noFill/>
        <a:ln>
          <a:noFill/>
        </a:ln>
        <a:effectLst/>
      </c:spPr>
    </c:plotArea>
    <c:legend>
      <c:legendPos val="b"/>
      <c:layout>
        <c:manualLayout>
          <c:xMode val="edge"/>
          <c:yMode val="edge"/>
          <c:x val="0.20381164242510155"/>
          <c:y val="0.84983625838245336"/>
          <c:w val="0.60182685149116044"/>
          <c:h val="0.1501637416175466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a:pPr>
      <a:endParaRPr lang="es-MX"/>
    </a:p>
  </c:tx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sz="1500" b="1">
                <a:latin typeface="Arial" panose="020B0604020202020204" pitchFamily="34" charset="0"/>
                <a:cs typeface="Arial" panose="020B0604020202020204" pitchFamily="34" charset="0"/>
              </a:rPr>
              <a:t>Formación</a:t>
            </a:r>
          </a:p>
        </c:rich>
      </c:tx>
      <c:layout>
        <c:manualLayout>
          <c:xMode val="edge"/>
          <c:yMode val="edge"/>
          <c:x val="0.44619815410598307"/>
          <c:y val="2.153859584456903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manualLayout>
          <c:layoutTarget val="inner"/>
          <c:xMode val="edge"/>
          <c:yMode val="edge"/>
          <c:x val="2.8742355022665245E-2"/>
          <c:y val="0.31988670533687702"/>
          <c:w val="0.94802322695767705"/>
          <c:h val="0.20301770176638984"/>
        </c:manualLayout>
      </c:layout>
      <c:barChart>
        <c:barDir val="col"/>
        <c:grouping val="clustered"/>
        <c:varyColors val="0"/>
        <c:ser>
          <c:idx val="1"/>
          <c:order val="0"/>
          <c:tx>
            <c:strRef>
              <c:f>'Reporte Metas'!$C$14</c:f>
              <c:strCache>
                <c:ptCount val="1"/>
                <c:pt idx="0">
                  <c:v>Meta Anual</c:v>
                </c:pt>
              </c:strCache>
            </c:strRef>
          </c:tx>
          <c:spPr>
            <a:solidFill>
              <a:schemeClr val="accent2">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val>
            <c:numRef>
              <c:f>'Reporte Metas'!$C$77:$C$82</c:f>
              <c:numCache>
                <c:formatCode>#,##0</c:formatCode>
                <c:ptCount val="6"/>
                <c:pt idx="0">
                  <c:v>17384</c:v>
                </c:pt>
                <c:pt idx="1">
                  <c:v>1186</c:v>
                </c:pt>
                <c:pt idx="2">
                  <c:v>0</c:v>
                </c:pt>
                <c:pt idx="3">
                  <c:v>0</c:v>
                </c:pt>
                <c:pt idx="4">
                  <c:v>700</c:v>
                </c:pt>
                <c:pt idx="5">
                  <c:v>280</c:v>
                </c:pt>
              </c:numCache>
            </c:numRef>
          </c:val>
          <c:extLst xmlns:c16r2="http://schemas.microsoft.com/office/drawing/2015/06/chart">
            <c:ext xmlns:c16="http://schemas.microsoft.com/office/drawing/2014/chart" uri="{C3380CC4-5D6E-409C-BE32-E72D297353CC}">
              <c16:uniqueId val="{00000000-712F-475F-8100-5281611175B6}"/>
            </c:ext>
          </c:extLst>
        </c:ser>
        <c:ser>
          <c:idx val="0"/>
          <c:order val="1"/>
          <c:tx>
            <c:strRef>
              <c:f>'Reporte Metas'!$H$15</c:f>
              <c:strCache>
                <c:ptCount val="1"/>
                <c:pt idx="0">
                  <c:v>% 
1er trim
 (ene-mar)</c:v>
                </c:pt>
              </c:strCache>
            </c:strRef>
          </c:tx>
          <c:spPr>
            <a:solidFill>
              <a:schemeClr val="accent2">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multiLvlStrRef>
              <c:f>'Reporte Metas'!$A$16:$B$23</c:f>
              <c:multiLvlStrCache>
                <c:ptCount val="8"/>
                <c:lvl>
                  <c:pt idx="0">
                    <c:v>Incorporación</c:v>
                  </c:pt>
                  <c:pt idx="1">
                    <c:v>UCE</c:v>
                  </c:pt>
                  <c:pt idx="2">
                    <c:v>Incorporación</c:v>
                  </c:pt>
                  <c:pt idx="3">
                    <c:v>UCE</c:v>
                  </c:pt>
                  <c:pt idx="4">
                    <c:v>Incorporación</c:v>
                  </c:pt>
                  <c:pt idx="5">
                    <c:v>UCN</c:v>
                  </c:pt>
                  <c:pt idx="6">
                    <c:v>Incorporación</c:v>
                  </c:pt>
                  <c:pt idx="7">
                    <c:v>UCN</c:v>
                  </c:pt>
                </c:lvl>
                <c:lvl>
                  <c:pt idx="0">
                    <c:v>Alfabetización</c:v>
                  </c:pt>
                  <c:pt idx="2">
                    <c:v>Inicial</c:v>
                  </c:pt>
                  <c:pt idx="4">
                    <c:v>Intermedio</c:v>
                  </c:pt>
                  <c:pt idx="6">
                    <c:v>Avanzado</c:v>
                  </c:pt>
                </c:lvl>
              </c:multiLvlStrCache>
            </c:multiLvlStrRef>
          </c:cat>
          <c:val>
            <c:numRef>
              <c:f>'Reporte Metas'!$H$77:$H$82</c:f>
              <c:numCache>
                <c:formatCode>0%</c:formatCode>
                <c:ptCount val="6"/>
                <c:pt idx="0">
                  <c:v>0</c:v>
                </c:pt>
                <c:pt idx="1">
                  <c:v>5.0590219224283303E-3</c:v>
                </c:pt>
                <c:pt idx="2">
                  <c:v>0</c:v>
                </c:pt>
                <c:pt idx="3">
                  <c:v>0</c:v>
                </c:pt>
                <c:pt idx="4">
                  <c:v>0</c:v>
                </c:pt>
                <c:pt idx="5">
                  <c:v>0.18214285714285713</c:v>
                </c:pt>
              </c:numCache>
            </c:numRef>
          </c:val>
          <c:extLst xmlns:c16r2="http://schemas.microsoft.com/office/drawing/2015/06/chart">
            <c:ext xmlns:c16="http://schemas.microsoft.com/office/drawing/2014/chart" uri="{C3380CC4-5D6E-409C-BE32-E72D297353CC}">
              <c16:uniqueId val="{00000001-712F-475F-8100-5281611175B6}"/>
            </c:ext>
          </c:extLst>
        </c:ser>
        <c:dLbls>
          <c:showLegendKey val="0"/>
          <c:showVal val="0"/>
          <c:showCatName val="0"/>
          <c:showSerName val="0"/>
          <c:showPercent val="0"/>
          <c:showBubbleSize val="0"/>
        </c:dLbls>
        <c:gapWidth val="219"/>
        <c:overlap val="-27"/>
        <c:axId val="203921776"/>
        <c:axId val="203921216"/>
      </c:barChart>
      <c:catAx>
        <c:axId val="203921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03921216"/>
        <c:crosses val="autoZero"/>
        <c:auto val="1"/>
        <c:lblAlgn val="ctr"/>
        <c:lblOffset val="100"/>
        <c:noMultiLvlLbl val="0"/>
      </c:catAx>
      <c:valAx>
        <c:axId val="203921216"/>
        <c:scaling>
          <c:orientation val="minMax"/>
        </c:scaling>
        <c:delete val="1"/>
        <c:axPos val="l"/>
        <c:numFmt formatCode="#,##0" sourceLinked="1"/>
        <c:majorTickMark val="none"/>
        <c:minorTickMark val="none"/>
        <c:tickLblPos val="nextTo"/>
        <c:crossAx val="203921776"/>
        <c:crosses val="autoZero"/>
        <c:crossBetween val="between"/>
      </c:valAx>
      <c:spPr>
        <a:noFill/>
        <a:ln>
          <a:noFill/>
        </a:ln>
        <a:effectLst/>
      </c:spPr>
    </c:plotArea>
    <c:legend>
      <c:legendPos val="b"/>
      <c:layout>
        <c:manualLayout>
          <c:xMode val="edge"/>
          <c:yMode val="edge"/>
          <c:x val="0.20381164242510155"/>
          <c:y val="0.81056244850535764"/>
          <c:w val="0.60182685149116044"/>
          <c:h val="0.1894375514946423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a:pPr>
      <a:endParaRPr lang="es-MX"/>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sz="1800" b="1" i="0" baseline="0">
                <a:effectLst/>
              </a:rPr>
              <a:t>Grupos en situación de vulnerabilidad</a:t>
            </a:r>
          </a:p>
          <a:p>
            <a:pPr>
              <a:defRPr sz="1400" b="0" spc="0">
                <a:solidFill>
                  <a:schemeClr val="tx1">
                    <a:lumMod val="65000"/>
                    <a:lumOff val="35000"/>
                  </a:schemeClr>
                </a:solidFill>
              </a:defRPr>
            </a:pPr>
            <a:r>
              <a:rPr lang="es-MX" sz="1800" b="1" i="0" baseline="0">
                <a:effectLst/>
              </a:rPr>
              <a:t>Alfabetización</a:t>
            </a:r>
            <a:endParaRPr lang="es-MX" sz="1600">
              <a:effectLst/>
            </a:endParaRPr>
          </a:p>
        </c:rich>
      </c:tx>
      <c:layout>
        <c:manualLayout>
          <c:xMode val="edge"/>
          <c:yMode val="edge"/>
          <c:x val="0.15306998102697028"/>
          <c:y val="2.153840036932564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manualLayout>
          <c:layoutTarget val="inner"/>
          <c:xMode val="edge"/>
          <c:yMode val="edge"/>
          <c:x val="2.8742355022665245E-2"/>
          <c:y val="0.31988670533687702"/>
          <c:w val="0.94802322695767705"/>
          <c:h val="0.20301770176638984"/>
        </c:manualLayout>
      </c:layout>
      <c:barChart>
        <c:barDir val="col"/>
        <c:grouping val="clustered"/>
        <c:varyColors val="0"/>
        <c:ser>
          <c:idx val="1"/>
          <c:order val="0"/>
          <c:tx>
            <c:strRef>
              <c:f>'Reporte Metas'!$C$14</c:f>
              <c:strCache>
                <c:ptCount val="1"/>
                <c:pt idx="0">
                  <c:v>Meta Anual</c:v>
                </c:pt>
              </c:strCache>
            </c:strRef>
          </c:tx>
          <c:spPr>
            <a:solidFill>
              <a:schemeClr val="accent2">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val>
            <c:numRef>
              <c:f>'Reporte Metas'!$C$104:$C$109</c:f>
              <c:numCache>
                <c:formatCode>#,##0</c:formatCode>
                <c:ptCount val="6"/>
                <c:pt idx="0">
                  <c:v>0</c:v>
                </c:pt>
                <c:pt idx="1">
                  <c:v>4</c:v>
                </c:pt>
                <c:pt idx="2">
                  <c:v>660</c:v>
                </c:pt>
                <c:pt idx="3">
                  <c:v>0</c:v>
                </c:pt>
                <c:pt idx="4">
                  <c:v>0</c:v>
                </c:pt>
                <c:pt idx="5">
                  <c:v>23</c:v>
                </c:pt>
              </c:numCache>
            </c:numRef>
          </c:val>
          <c:extLst xmlns:c16r2="http://schemas.microsoft.com/office/drawing/2015/06/chart">
            <c:ext xmlns:c16="http://schemas.microsoft.com/office/drawing/2014/chart" uri="{C3380CC4-5D6E-409C-BE32-E72D297353CC}">
              <c16:uniqueId val="{00000000-A7C6-4369-987D-854D4107319B}"/>
            </c:ext>
          </c:extLst>
        </c:ser>
        <c:ser>
          <c:idx val="0"/>
          <c:order val="1"/>
          <c:tx>
            <c:strRef>
              <c:f>'Reporte Metas'!$H$15</c:f>
              <c:strCache>
                <c:ptCount val="1"/>
                <c:pt idx="0">
                  <c:v>% 
1er trim
 (ene-mar)</c:v>
                </c:pt>
              </c:strCache>
            </c:strRef>
          </c:tx>
          <c:spPr>
            <a:solidFill>
              <a:schemeClr val="accent2">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multiLvlStrRef>
              <c:f>'Reporte Metas'!$A$16:$B$23</c:f>
              <c:multiLvlStrCache>
                <c:ptCount val="8"/>
                <c:lvl>
                  <c:pt idx="0">
                    <c:v>Incorporación</c:v>
                  </c:pt>
                  <c:pt idx="1">
                    <c:v>UCE</c:v>
                  </c:pt>
                  <c:pt idx="2">
                    <c:v>Incorporación</c:v>
                  </c:pt>
                  <c:pt idx="3">
                    <c:v>UCE</c:v>
                  </c:pt>
                  <c:pt idx="4">
                    <c:v>Incorporación</c:v>
                  </c:pt>
                  <c:pt idx="5">
                    <c:v>UCN</c:v>
                  </c:pt>
                  <c:pt idx="6">
                    <c:v>Incorporación</c:v>
                  </c:pt>
                  <c:pt idx="7">
                    <c:v>UCN</c:v>
                  </c:pt>
                </c:lvl>
                <c:lvl>
                  <c:pt idx="0">
                    <c:v>Alfabetización</c:v>
                  </c:pt>
                  <c:pt idx="2">
                    <c:v>Inicial</c:v>
                  </c:pt>
                  <c:pt idx="4">
                    <c:v>Intermedio</c:v>
                  </c:pt>
                  <c:pt idx="6">
                    <c:v>Avanzado</c:v>
                  </c:pt>
                </c:lvl>
              </c:multiLvlStrCache>
            </c:multiLvlStrRef>
          </c:cat>
          <c:val>
            <c:numRef>
              <c:f>'Reporte Metas'!$H$104:$H$109</c:f>
              <c:numCache>
                <c:formatCode>0%</c:formatCode>
                <c:ptCount val="6"/>
                <c:pt idx="0">
                  <c:v>0</c:v>
                </c:pt>
                <c:pt idx="1">
                  <c:v>0</c:v>
                </c:pt>
                <c:pt idx="2">
                  <c:v>2.5757575757575757E-2</c:v>
                </c:pt>
                <c:pt idx="3">
                  <c:v>0</c:v>
                </c:pt>
                <c:pt idx="4">
                  <c:v>0</c:v>
                </c:pt>
                <c:pt idx="5">
                  <c:v>0</c:v>
                </c:pt>
              </c:numCache>
            </c:numRef>
          </c:val>
          <c:extLst xmlns:c16r2="http://schemas.microsoft.com/office/drawing/2015/06/chart">
            <c:ext xmlns:c16="http://schemas.microsoft.com/office/drawing/2014/chart" uri="{C3380CC4-5D6E-409C-BE32-E72D297353CC}">
              <c16:uniqueId val="{00000001-A7C6-4369-987D-854D4107319B}"/>
            </c:ext>
          </c:extLst>
        </c:ser>
        <c:dLbls>
          <c:showLegendKey val="0"/>
          <c:showVal val="0"/>
          <c:showCatName val="0"/>
          <c:showSerName val="0"/>
          <c:showPercent val="0"/>
          <c:showBubbleSize val="0"/>
        </c:dLbls>
        <c:gapWidth val="219"/>
        <c:overlap val="-27"/>
        <c:axId val="95625216"/>
        <c:axId val="95624656"/>
      </c:barChart>
      <c:catAx>
        <c:axId val="95625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95624656"/>
        <c:crosses val="autoZero"/>
        <c:auto val="1"/>
        <c:lblAlgn val="ctr"/>
        <c:lblOffset val="100"/>
        <c:noMultiLvlLbl val="0"/>
      </c:catAx>
      <c:valAx>
        <c:axId val="95624656"/>
        <c:scaling>
          <c:orientation val="minMax"/>
        </c:scaling>
        <c:delete val="1"/>
        <c:axPos val="l"/>
        <c:numFmt formatCode="#,##0" sourceLinked="1"/>
        <c:majorTickMark val="none"/>
        <c:minorTickMark val="none"/>
        <c:tickLblPos val="nextTo"/>
        <c:crossAx val="95625216"/>
        <c:crosses val="autoZero"/>
        <c:crossBetween val="between"/>
      </c:valAx>
      <c:spPr>
        <a:noFill/>
        <a:ln>
          <a:noFill/>
        </a:ln>
        <a:effectLst/>
      </c:spPr>
    </c:plotArea>
    <c:legend>
      <c:legendPos val="b"/>
      <c:layout>
        <c:manualLayout>
          <c:xMode val="edge"/>
          <c:yMode val="edge"/>
          <c:x val="0.20381164242510155"/>
          <c:y val="0.81056244850535764"/>
          <c:w val="0.60182685149116044"/>
          <c:h val="0.1894375514946423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a:pPr>
      <a:endParaRPr lang="es-MX"/>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sz="1800" b="1" i="0" baseline="0">
                <a:effectLst/>
              </a:rPr>
              <a:t>Grupos en situación de vulnerabilidad</a:t>
            </a:r>
          </a:p>
          <a:p>
            <a:pPr>
              <a:defRPr sz="1400" b="0" spc="0">
                <a:solidFill>
                  <a:schemeClr val="tx1">
                    <a:lumMod val="65000"/>
                    <a:lumOff val="35000"/>
                  </a:schemeClr>
                </a:solidFill>
              </a:defRPr>
            </a:pPr>
            <a:r>
              <a:rPr lang="es-MX" sz="1800" b="1" i="0" baseline="0">
                <a:effectLst/>
              </a:rPr>
              <a:t>Inicial</a:t>
            </a:r>
            <a:endParaRPr lang="es-MX" sz="1600">
              <a:effectLst/>
            </a:endParaRPr>
          </a:p>
        </c:rich>
      </c:tx>
      <c:layout>
        <c:manualLayout>
          <c:xMode val="edge"/>
          <c:yMode val="edge"/>
          <c:x val="0.15306998102697028"/>
          <c:y val="2.153840036932564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manualLayout>
          <c:layoutTarget val="inner"/>
          <c:xMode val="edge"/>
          <c:yMode val="edge"/>
          <c:x val="2.8742355022665245E-2"/>
          <c:y val="0.31988670533687702"/>
          <c:w val="0.94802322695767705"/>
          <c:h val="0.20301770176638984"/>
        </c:manualLayout>
      </c:layout>
      <c:barChart>
        <c:barDir val="col"/>
        <c:grouping val="clustered"/>
        <c:varyColors val="0"/>
        <c:ser>
          <c:idx val="1"/>
          <c:order val="0"/>
          <c:tx>
            <c:strRef>
              <c:f>'Reporte Metas'!$C$14</c:f>
              <c:strCache>
                <c:ptCount val="1"/>
                <c:pt idx="0">
                  <c:v>Meta Anual</c:v>
                </c:pt>
              </c:strCache>
            </c:strRef>
          </c:tx>
          <c:spPr>
            <a:solidFill>
              <a:schemeClr val="accent2">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val>
            <c:numRef>
              <c:f>'Reporte Metas'!$C$110:$C$115</c:f>
              <c:numCache>
                <c:formatCode>#,##0</c:formatCode>
                <c:ptCount val="6"/>
                <c:pt idx="0">
                  <c:v>0</c:v>
                </c:pt>
                <c:pt idx="1">
                  <c:v>7</c:v>
                </c:pt>
                <c:pt idx="2">
                  <c:v>1347</c:v>
                </c:pt>
                <c:pt idx="3">
                  <c:v>1</c:v>
                </c:pt>
                <c:pt idx="4">
                  <c:v>0</c:v>
                </c:pt>
                <c:pt idx="5">
                  <c:v>26</c:v>
                </c:pt>
              </c:numCache>
            </c:numRef>
          </c:val>
          <c:extLst xmlns:c16r2="http://schemas.microsoft.com/office/drawing/2015/06/chart">
            <c:ext xmlns:c16="http://schemas.microsoft.com/office/drawing/2014/chart" uri="{C3380CC4-5D6E-409C-BE32-E72D297353CC}">
              <c16:uniqueId val="{00000000-9D5F-4F94-BC9D-4F9A7B9A2662}"/>
            </c:ext>
          </c:extLst>
        </c:ser>
        <c:ser>
          <c:idx val="0"/>
          <c:order val="1"/>
          <c:tx>
            <c:strRef>
              <c:f>'Reporte Metas'!$H$15</c:f>
              <c:strCache>
                <c:ptCount val="1"/>
                <c:pt idx="0">
                  <c:v>% 
1er trim
 (ene-mar)</c:v>
                </c:pt>
              </c:strCache>
            </c:strRef>
          </c:tx>
          <c:spPr>
            <a:solidFill>
              <a:schemeClr val="accent2">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multiLvlStrRef>
              <c:f>'Reporte Metas'!$A$16:$B$23</c:f>
              <c:multiLvlStrCache>
                <c:ptCount val="8"/>
                <c:lvl>
                  <c:pt idx="0">
                    <c:v>Incorporación</c:v>
                  </c:pt>
                  <c:pt idx="1">
                    <c:v>UCE</c:v>
                  </c:pt>
                  <c:pt idx="2">
                    <c:v>Incorporación</c:v>
                  </c:pt>
                  <c:pt idx="3">
                    <c:v>UCE</c:v>
                  </c:pt>
                  <c:pt idx="4">
                    <c:v>Incorporación</c:v>
                  </c:pt>
                  <c:pt idx="5">
                    <c:v>UCN</c:v>
                  </c:pt>
                  <c:pt idx="6">
                    <c:v>Incorporación</c:v>
                  </c:pt>
                  <c:pt idx="7">
                    <c:v>UCN</c:v>
                  </c:pt>
                </c:lvl>
                <c:lvl>
                  <c:pt idx="0">
                    <c:v>Alfabetización</c:v>
                  </c:pt>
                  <c:pt idx="2">
                    <c:v>Inicial</c:v>
                  </c:pt>
                  <c:pt idx="4">
                    <c:v>Intermedio</c:v>
                  </c:pt>
                  <c:pt idx="6">
                    <c:v>Avanzado</c:v>
                  </c:pt>
                </c:lvl>
              </c:multiLvlStrCache>
            </c:multiLvlStrRef>
          </c:cat>
          <c:val>
            <c:numRef>
              <c:f>'Reporte Metas'!$H$110:$H$115</c:f>
              <c:numCache>
                <c:formatCode>0%</c:formatCode>
                <c:ptCount val="6"/>
                <c:pt idx="0">
                  <c:v>0</c:v>
                </c:pt>
                <c:pt idx="1">
                  <c:v>0.14285714285714285</c:v>
                </c:pt>
                <c:pt idx="2">
                  <c:v>7.4239049740163323E-4</c:v>
                </c:pt>
                <c:pt idx="3">
                  <c:v>0</c:v>
                </c:pt>
                <c:pt idx="4">
                  <c:v>0</c:v>
                </c:pt>
                <c:pt idx="5">
                  <c:v>0</c:v>
                </c:pt>
              </c:numCache>
            </c:numRef>
          </c:val>
          <c:extLst xmlns:c16r2="http://schemas.microsoft.com/office/drawing/2015/06/chart">
            <c:ext xmlns:c16="http://schemas.microsoft.com/office/drawing/2014/chart" uri="{C3380CC4-5D6E-409C-BE32-E72D297353CC}">
              <c16:uniqueId val="{00000001-9D5F-4F94-BC9D-4F9A7B9A2662}"/>
            </c:ext>
          </c:extLst>
        </c:ser>
        <c:dLbls>
          <c:showLegendKey val="0"/>
          <c:showVal val="0"/>
          <c:showCatName val="0"/>
          <c:showSerName val="0"/>
          <c:showPercent val="0"/>
          <c:showBubbleSize val="0"/>
        </c:dLbls>
        <c:gapWidth val="219"/>
        <c:overlap val="-27"/>
        <c:axId val="430702800"/>
        <c:axId val="430710080"/>
      </c:barChart>
      <c:catAx>
        <c:axId val="430702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30710080"/>
        <c:crosses val="autoZero"/>
        <c:auto val="1"/>
        <c:lblAlgn val="ctr"/>
        <c:lblOffset val="100"/>
        <c:noMultiLvlLbl val="0"/>
      </c:catAx>
      <c:valAx>
        <c:axId val="430710080"/>
        <c:scaling>
          <c:orientation val="minMax"/>
        </c:scaling>
        <c:delete val="1"/>
        <c:axPos val="l"/>
        <c:numFmt formatCode="#,##0" sourceLinked="1"/>
        <c:majorTickMark val="none"/>
        <c:minorTickMark val="none"/>
        <c:tickLblPos val="nextTo"/>
        <c:crossAx val="430702800"/>
        <c:crosses val="autoZero"/>
        <c:crossBetween val="between"/>
      </c:valAx>
      <c:spPr>
        <a:noFill/>
        <a:ln>
          <a:noFill/>
        </a:ln>
        <a:effectLst/>
      </c:spPr>
    </c:plotArea>
    <c:legend>
      <c:legendPos val="b"/>
      <c:layout>
        <c:manualLayout>
          <c:xMode val="edge"/>
          <c:yMode val="edge"/>
          <c:x val="0.20381164242510155"/>
          <c:y val="0.81056244850535764"/>
          <c:w val="0.60182685149116044"/>
          <c:h val="0.1894375514946423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a:pPr>
      <a:endParaRPr lang="es-MX"/>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withinLinear" id="15">
  <a:schemeClr val="accent2"/>
</cs:colorStyle>
</file>

<file path=xl/charts/colors10.xml><?xml version="1.0" encoding="utf-8"?>
<cs:colorStyle xmlns:cs="http://schemas.microsoft.com/office/drawing/2012/chartStyle" xmlns:a="http://schemas.openxmlformats.org/drawingml/2006/main" meth="withinLinear" id="15">
  <a:schemeClr val="accent2"/>
</cs:colorStyle>
</file>

<file path=xl/charts/colors11.xml><?xml version="1.0" encoding="utf-8"?>
<cs:colorStyle xmlns:cs="http://schemas.microsoft.com/office/drawing/2012/chartStyle" xmlns:a="http://schemas.openxmlformats.org/drawingml/2006/main" meth="withinLinear" id="15">
  <a:schemeClr val="accent2"/>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withinLinear" id="15">
  <a:schemeClr val="accent2"/>
</cs:colorStyle>
</file>

<file path=xl/charts/colors17.xml><?xml version="1.0" encoding="utf-8"?>
<cs:colorStyle xmlns:cs="http://schemas.microsoft.com/office/drawing/2012/chartStyle" xmlns:a="http://schemas.openxmlformats.org/drawingml/2006/main" meth="withinLinear" id="15">
  <a:schemeClr val="accent2"/>
</cs:colorStyle>
</file>

<file path=xl/charts/colors18.xml><?xml version="1.0" encoding="utf-8"?>
<cs:colorStyle xmlns:cs="http://schemas.microsoft.com/office/drawing/2012/chartStyle" xmlns:a="http://schemas.openxmlformats.org/drawingml/2006/main" meth="withinLinear" id="15">
  <a:schemeClr val="accent2"/>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 id="15">
  <a:schemeClr val="accent2"/>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withinLinear" id="15">
  <a:schemeClr val="accent2"/>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 id="15">
  <a:schemeClr val="accent2"/>
</cs:colorStyle>
</file>

<file path=xl/charts/colors4.xml><?xml version="1.0" encoding="utf-8"?>
<cs:colorStyle xmlns:cs="http://schemas.microsoft.com/office/drawing/2012/chartStyle" xmlns:a="http://schemas.openxmlformats.org/drawingml/2006/main" meth="withinLinear" id="15">
  <a:schemeClr val="accent2"/>
</cs:colorStyle>
</file>

<file path=xl/charts/colors5.xml><?xml version="1.0" encoding="utf-8"?>
<cs:colorStyle xmlns:cs="http://schemas.microsoft.com/office/drawing/2012/chartStyle" xmlns:a="http://schemas.openxmlformats.org/drawingml/2006/main" meth="withinLinear" id="15">
  <a:schemeClr val="accent2"/>
</cs:colorStyle>
</file>

<file path=xl/charts/colors6.xml><?xml version="1.0" encoding="utf-8"?>
<cs:colorStyle xmlns:cs="http://schemas.microsoft.com/office/drawing/2012/chartStyle" xmlns:a="http://schemas.openxmlformats.org/drawingml/2006/main" meth="withinLinear" id="15">
  <a:schemeClr val="accent2"/>
</cs:colorStyle>
</file>

<file path=xl/charts/colors7.xml><?xml version="1.0" encoding="utf-8"?>
<cs:colorStyle xmlns:cs="http://schemas.microsoft.com/office/drawing/2012/chartStyle" xmlns:a="http://schemas.openxmlformats.org/drawingml/2006/main" meth="withinLinear" id="15">
  <a:schemeClr val="accent2"/>
</cs:colorStyle>
</file>

<file path=xl/charts/colors8.xml><?xml version="1.0" encoding="utf-8"?>
<cs:colorStyle xmlns:cs="http://schemas.microsoft.com/office/drawing/2012/chartStyle" xmlns:a="http://schemas.openxmlformats.org/drawingml/2006/main" meth="withinLinear" id="15">
  <a:schemeClr val="accent2"/>
</cs:colorStyle>
</file>

<file path=xl/charts/colors9.xml><?xml version="1.0" encoding="utf-8"?>
<cs:colorStyle xmlns:cs="http://schemas.microsoft.com/office/drawing/2012/chartStyle" xmlns:a="http://schemas.openxmlformats.org/drawingml/2006/main" meth="withinLinear" id="15">
  <a:schemeClr val="accent2"/>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jpeg"/><Relationship Id="rId4" Type="http://schemas.openxmlformats.org/officeDocument/2006/relationships/image" Target="../media/image4.jpe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image" Target="../media/image1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4.xml.rels><?xml version="1.0" encoding="UTF-8" standalone="yes"?>
<Relationships xmlns="http://schemas.openxmlformats.org/package/2006/relationships"><Relationship Id="rId8" Type="http://schemas.openxmlformats.org/officeDocument/2006/relationships/chart" Target="../charts/chart11.xml"/><Relationship Id="rId13" Type="http://schemas.openxmlformats.org/officeDocument/2006/relationships/chart" Target="../charts/chart16.xml"/><Relationship Id="rId18" Type="http://schemas.openxmlformats.org/officeDocument/2006/relationships/chart" Target="../charts/chart21.xml"/><Relationship Id="rId3" Type="http://schemas.openxmlformats.org/officeDocument/2006/relationships/image" Target="../media/image8.png"/><Relationship Id="rId21" Type="http://schemas.openxmlformats.org/officeDocument/2006/relationships/chart" Target="../charts/chart24.xml"/><Relationship Id="rId7" Type="http://schemas.openxmlformats.org/officeDocument/2006/relationships/chart" Target="../charts/chart10.xml"/><Relationship Id="rId12" Type="http://schemas.openxmlformats.org/officeDocument/2006/relationships/chart" Target="../charts/chart15.xml"/><Relationship Id="rId17" Type="http://schemas.openxmlformats.org/officeDocument/2006/relationships/chart" Target="../charts/chart20.xml"/><Relationship Id="rId25" Type="http://schemas.openxmlformats.org/officeDocument/2006/relationships/chart" Target="../charts/chart28.xml"/><Relationship Id="rId2" Type="http://schemas.openxmlformats.org/officeDocument/2006/relationships/image" Target="../media/image13.png"/><Relationship Id="rId16" Type="http://schemas.openxmlformats.org/officeDocument/2006/relationships/chart" Target="../charts/chart19.xml"/><Relationship Id="rId20" Type="http://schemas.openxmlformats.org/officeDocument/2006/relationships/chart" Target="../charts/chart23.xml"/><Relationship Id="rId1" Type="http://schemas.openxmlformats.org/officeDocument/2006/relationships/chart" Target="../charts/chart6.xml"/><Relationship Id="rId6" Type="http://schemas.openxmlformats.org/officeDocument/2006/relationships/chart" Target="../charts/chart9.xml"/><Relationship Id="rId11" Type="http://schemas.openxmlformats.org/officeDocument/2006/relationships/chart" Target="../charts/chart14.xml"/><Relationship Id="rId24" Type="http://schemas.openxmlformats.org/officeDocument/2006/relationships/chart" Target="../charts/chart27.xml"/><Relationship Id="rId5" Type="http://schemas.openxmlformats.org/officeDocument/2006/relationships/chart" Target="../charts/chart8.xml"/><Relationship Id="rId15" Type="http://schemas.openxmlformats.org/officeDocument/2006/relationships/chart" Target="../charts/chart18.xml"/><Relationship Id="rId23" Type="http://schemas.openxmlformats.org/officeDocument/2006/relationships/chart" Target="../charts/chart26.xml"/><Relationship Id="rId10" Type="http://schemas.openxmlformats.org/officeDocument/2006/relationships/chart" Target="../charts/chart13.xml"/><Relationship Id="rId19" Type="http://schemas.openxmlformats.org/officeDocument/2006/relationships/chart" Target="../charts/chart22.xml"/><Relationship Id="rId4" Type="http://schemas.openxmlformats.org/officeDocument/2006/relationships/chart" Target="../charts/chart7.xml"/><Relationship Id="rId9" Type="http://schemas.openxmlformats.org/officeDocument/2006/relationships/chart" Target="../charts/chart12.xml"/><Relationship Id="rId14" Type="http://schemas.openxmlformats.org/officeDocument/2006/relationships/chart" Target="../charts/chart17.xml"/><Relationship Id="rId22" Type="http://schemas.openxmlformats.org/officeDocument/2006/relationships/chart" Target="../charts/chart25.xml"/></Relationships>
</file>

<file path=xl/drawings/_rels/drawing2.xml.rels><?xml version="1.0" encoding="UTF-8" standalone="yes"?>
<Relationships xmlns="http://schemas.openxmlformats.org/package/2006/relationships"><Relationship Id="rId8" Type="http://schemas.openxmlformats.org/officeDocument/2006/relationships/hyperlink" Target="#OSC!A1"/><Relationship Id="rId3" Type="http://schemas.openxmlformats.org/officeDocument/2006/relationships/hyperlink" Target="#'Otros Proyectos'!A1"/><Relationship Id="rId7" Type="http://schemas.openxmlformats.org/officeDocument/2006/relationships/hyperlink" Target="#CONEVyT!A1"/><Relationship Id="rId2" Type="http://schemas.openxmlformats.org/officeDocument/2006/relationships/hyperlink" Target="#'MEVyT Acreditaci&#243;n'!A1"/><Relationship Id="rId1" Type="http://schemas.openxmlformats.org/officeDocument/2006/relationships/hyperlink" Target="#MEVyT!A1"/><Relationship Id="rId6" Type="http://schemas.openxmlformats.org/officeDocument/2006/relationships/hyperlink" Target="#'Formaci&#243;n I. DE F.'!A1"/><Relationship Id="rId11" Type="http://schemas.openxmlformats.org/officeDocument/2006/relationships/image" Target="../media/image9.png"/><Relationship Id="rId5" Type="http://schemas.openxmlformats.org/officeDocument/2006/relationships/hyperlink" Target="#'Buen Juez'!A1"/><Relationship Id="rId10" Type="http://schemas.openxmlformats.org/officeDocument/2006/relationships/image" Target="../media/image8.png"/><Relationship Id="rId4" Type="http://schemas.openxmlformats.org/officeDocument/2006/relationships/hyperlink" Target="#'CIAC '!A1"/><Relationship Id="rId9" Type="http://schemas.openxmlformats.org/officeDocument/2006/relationships/hyperlink" Target="#'MEVyT Modulos '!A1"/></Relationships>
</file>

<file path=xl/drawings/_rels/drawing3.xml.rels><?xml version="1.0" encoding="UTF-8" standalone="yes"?>
<Relationships xmlns="http://schemas.openxmlformats.org/package/2006/relationships"><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2.png"/></Relationships>
</file>

<file path=xl/drawings/_rels/drawing6.xml.rels><?xml version="1.0" encoding="UTF-8" standalone="yes"?>
<Relationships xmlns="http://schemas.openxmlformats.org/package/2006/relationships"><Relationship Id="rId1" Type="http://schemas.openxmlformats.org/officeDocument/2006/relationships/image" Target="../media/image1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2.png"/></Relationships>
</file>

<file path=xl/drawings/_rels/drawing9.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chart" Target="../charts/chart2.xml"/><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0</xdr:col>
      <xdr:colOff>79664</xdr:colOff>
      <xdr:row>9</xdr:row>
      <xdr:rowOff>5092</xdr:rowOff>
    </xdr:from>
    <xdr:to>
      <xdr:col>4</xdr:col>
      <xdr:colOff>103908</xdr:colOff>
      <xdr:row>25</xdr:row>
      <xdr:rowOff>155864</xdr:rowOff>
    </xdr:to>
    <xdr:pic>
      <xdr:nvPicPr>
        <xdr:cNvPr id="11" name="10 Imagen" descr="C:\Users\eosorio\Pictures\BOLETIN-054-TRANSCANADA-IHEA-TULA-4-1.jp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664" y="1858137"/>
          <a:ext cx="3920835" cy="4030045"/>
        </a:xfrm>
        <a:prstGeom prst="rect">
          <a:avLst/>
        </a:prstGeom>
        <a:noFill/>
        <a:ln>
          <a:noFill/>
        </a:ln>
      </xdr:spPr>
    </xdr:pic>
    <xdr:clientData/>
  </xdr:twoCellAnchor>
  <xdr:twoCellAnchor editAs="oneCell">
    <xdr:from>
      <xdr:col>3</xdr:col>
      <xdr:colOff>381001</xdr:colOff>
      <xdr:row>23</xdr:row>
      <xdr:rowOff>35047</xdr:rowOff>
    </xdr:from>
    <xdr:to>
      <xdr:col>9</xdr:col>
      <xdr:colOff>708012</xdr:colOff>
      <xdr:row>41</xdr:row>
      <xdr:rowOff>190500</xdr:rowOff>
    </xdr:to>
    <xdr:pic>
      <xdr:nvPicPr>
        <xdr:cNvPr id="16" name="15 Imagen" descr="C:\Users\eosorio\Pictures\JOI1-051215.jpg"/>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80956" y="5282456"/>
          <a:ext cx="5072192" cy="4363771"/>
        </a:xfrm>
        <a:prstGeom prst="rect">
          <a:avLst/>
        </a:prstGeom>
        <a:noFill/>
        <a:ln>
          <a:noFill/>
        </a:ln>
      </xdr:spPr>
    </xdr:pic>
    <xdr:clientData/>
  </xdr:twoCellAnchor>
  <xdr:twoCellAnchor editAs="oneCell">
    <xdr:from>
      <xdr:col>3</xdr:col>
      <xdr:colOff>168089</xdr:colOff>
      <xdr:row>35</xdr:row>
      <xdr:rowOff>123264</xdr:rowOff>
    </xdr:from>
    <xdr:to>
      <xdr:col>6</xdr:col>
      <xdr:colOff>190502</xdr:colOff>
      <xdr:row>47</xdr:row>
      <xdr:rowOff>64383</xdr:rowOff>
    </xdr:to>
    <xdr:pic>
      <xdr:nvPicPr>
        <xdr:cNvPr id="25" name="24 Imagen" descr="Resultado de imagen para fotos inea"/>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72118" y="7956176"/>
          <a:ext cx="2398060" cy="2765001"/>
        </a:xfrm>
        <a:prstGeom prst="rect">
          <a:avLst/>
        </a:prstGeom>
        <a:noFill/>
        <a:ln>
          <a:noFill/>
        </a:ln>
      </xdr:spPr>
    </xdr:pic>
    <xdr:clientData/>
  </xdr:twoCellAnchor>
  <xdr:twoCellAnchor editAs="oneCell">
    <xdr:from>
      <xdr:col>0</xdr:col>
      <xdr:colOff>0</xdr:colOff>
      <xdr:row>25</xdr:row>
      <xdr:rowOff>145677</xdr:rowOff>
    </xdr:from>
    <xdr:to>
      <xdr:col>3</xdr:col>
      <xdr:colOff>400355</xdr:colOff>
      <xdr:row>40</xdr:row>
      <xdr:rowOff>86591</xdr:rowOff>
    </xdr:to>
    <xdr:pic>
      <xdr:nvPicPr>
        <xdr:cNvPr id="23" name="22 Imagen" descr="INEA, 37 aÃ±os de historias que, con educaciÃ³n, cambiaron vidas s"/>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5877995"/>
          <a:ext cx="3500310" cy="3421869"/>
        </a:xfrm>
        <a:prstGeom prst="rect">
          <a:avLst/>
        </a:prstGeom>
        <a:noFill/>
        <a:ln>
          <a:noFill/>
        </a:ln>
      </xdr:spPr>
    </xdr:pic>
    <xdr:clientData/>
  </xdr:twoCellAnchor>
  <xdr:twoCellAnchor editAs="oneCell">
    <xdr:from>
      <xdr:col>0</xdr:col>
      <xdr:colOff>77218</xdr:colOff>
      <xdr:row>40</xdr:row>
      <xdr:rowOff>89647</xdr:rowOff>
    </xdr:from>
    <xdr:to>
      <xdr:col>3</xdr:col>
      <xdr:colOff>526677</xdr:colOff>
      <xdr:row>54</xdr:row>
      <xdr:rowOff>52364</xdr:rowOff>
    </xdr:to>
    <xdr:pic>
      <xdr:nvPicPr>
        <xdr:cNvPr id="19" name="18 Imagen" descr="Resultado de imagen para fotos inea"/>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7218" y="9099176"/>
          <a:ext cx="3553488" cy="3257247"/>
        </a:xfrm>
        <a:prstGeom prst="rect">
          <a:avLst/>
        </a:prstGeom>
        <a:noFill/>
        <a:ln>
          <a:noFill/>
        </a:ln>
      </xdr:spPr>
    </xdr:pic>
    <xdr:clientData/>
  </xdr:twoCellAnchor>
  <xdr:twoCellAnchor>
    <xdr:from>
      <xdr:col>0</xdr:col>
      <xdr:colOff>38100</xdr:colOff>
      <xdr:row>8</xdr:row>
      <xdr:rowOff>114300</xdr:rowOff>
    </xdr:from>
    <xdr:to>
      <xdr:col>10</xdr:col>
      <xdr:colOff>0</xdr:colOff>
      <xdr:row>9</xdr:row>
      <xdr:rowOff>19050</xdr:rowOff>
    </xdr:to>
    <xdr:sp macro="" textlink="">
      <xdr:nvSpPr>
        <xdr:cNvPr id="2" name="1 Rectángulo"/>
        <xdr:cNvSpPr/>
      </xdr:nvSpPr>
      <xdr:spPr>
        <a:xfrm>
          <a:off x="38100" y="1828800"/>
          <a:ext cx="7893627" cy="95250"/>
        </a:xfrm>
        <a:prstGeom prst="rect">
          <a:avLst/>
        </a:prstGeom>
        <a:solidFill>
          <a:srgbClr val="99003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editAs="oneCell">
    <xdr:from>
      <xdr:col>10</xdr:col>
      <xdr:colOff>222250</xdr:colOff>
      <xdr:row>3</xdr:row>
      <xdr:rowOff>0</xdr:rowOff>
    </xdr:from>
    <xdr:to>
      <xdr:col>16384</xdr:col>
      <xdr:colOff>758718</xdr:colOff>
      <xdr:row>5</xdr:row>
      <xdr:rowOff>39493</xdr:rowOff>
    </xdr:to>
    <xdr:pic>
      <xdr:nvPicPr>
        <xdr:cNvPr id="4" name="3 Imagen"/>
        <xdr:cNvPicPr>
          <a:picLocks noChangeAspect="1"/>
        </xdr:cNvPicPr>
      </xdr:nvPicPr>
      <xdr:blipFill>
        <a:blip xmlns:r="http://schemas.openxmlformats.org/officeDocument/2006/relationships" r:embed="rId6"/>
        <a:stretch>
          <a:fillRect/>
        </a:stretch>
      </xdr:blipFill>
      <xdr:spPr>
        <a:xfrm>
          <a:off x="7909560" y="433071"/>
          <a:ext cx="758718" cy="400364"/>
        </a:xfrm>
        <a:prstGeom prst="rect">
          <a:avLst/>
        </a:prstGeom>
      </xdr:spPr>
    </xdr:pic>
    <xdr:clientData/>
  </xdr:twoCellAnchor>
  <xdr:twoCellAnchor>
    <xdr:from>
      <xdr:col>0</xdr:col>
      <xdr:colOff>0</xdr:colOff>
      <xdr:row>10</xdr:row>
      <xdr:rowOff>158750</xdr:rowOff>
    </xdr:from>
    <xdr:to>
      <xdr:col>8</xdr:col>
      <xdr:colOff>47625</xdr:colOff>
      <xdr:row>12</xdr:row>
      <xdr:rowOff>158750</xdr:rowOff>
    </xdr:to>
    <xdr:sp macro="" textlink="">
      <xdr:nvSpPr>
        <xdr:cNvPr id="5" name="4 CuadroTexto"/>
        <xdr:cNvSpPr txBox="1"/>
      </xdr:nvSpPr>
      <xdr:spPr>
        <a:xfrm>
          <a:off x="0" y="1888490"/>
          <a:ext cx="6372225"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600" b="1">
            <a:solidFill>
              <a:schemeClr val="bg1"/>
            </a:solidFill>
            <a:latin typeface="Arial Black" panose="020B0A04020102020204" pitchFamily="34" charset="0"/>
            <a:cs typeface="Aharoni" panose="02010803020104030203" pitchFamily="2" charset="-79"/>
          </a:endParaRPr>
        </a:p>
      </xdr:txBody>
    </xdr:sp>
    <xdr:clientData/>
  </xdr:twoCellAnchor>
  <xdr:twoCellAnchor>
    <xdr:from>
      <xdr:col>0</xdr:col>
      <xdr:colOff>0</xdr:colOff>
      <xdr:row>54</xdr:row>
      <xdr:rowOff>57150</xdr:rowOff>
    </xdr:from>
    <xdr:to>
      <xdr:col>1</xdr:col>
      <xdr:colOff>723900</xdr:colOff>
      <xdr:row>55</xdr:row>
      <xdr:rowOff>0</xdr:rowOff>
    </xdr:to>
    <xdr:sp macro="" textlink="">
      <xdr:nvSpPr>
        <xdr:cNvPr id="8" name="7 Rectángulo"/>
        <xdr:cNvSpPr/>
      </xdr:nvSpPr>
      <xdr:spPr>
        <a:xfrm>
          <a:off x="0" y="10168890"/>
          <a:ext cx="1516380" cy="133350"/>
        </a:xfrm>
        <a:prstGeom prst="rect">
          <a:avLst/>
        </a:prstGeom>
        <a:solidFill>
          <a:srgbClr val="99003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xdr:col>
      <xdr:colOff>361950</xdr:colOff>
      <xdr:row>31</xdr:row>
      <xdr:rowOff>152400</xdr:rowOff>
    </xdr:from>
    <xdr:to>
      <xdr:col>10</xdr:col>
      <xdr:colOff>0</xdr:colOff>
      <xdr:row>55</xdr:row>
      <xdr:rowOff>0</xdr:rowOff>
    </xdr:to>
    <xdr:sp macro="" textlink="">
      <xdr:nvSpPr>
        <xdr:cNvPr id="9" name="8 Triángulo rectángulo"/>
        <xdr:cNvSpPr/>
      </xdr:nvSpPr>
      <xdr:spPr>
        <a:xfrm flipH="1">
          <a:off x="1154430" y="5882640"/>
          <a:ext cx="6755130" cy="4419600"/>
        </a:xfrm>
        <a:prstGeom prst="rtTriangle">
          <a:avLst/>
        </a:prstGeom>
        <a:solidFill>
          <a:srgbClr val="99003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2200">
              <a:latin typeface="Arial Black" panose="020B0A04020102020204" pitchFamily="34" charset="0"/>
            </a:rPr>
            <a:t>2do.</a:t>
          </a:r>
          <a:r>
            <a:rPr lang="es-MX" sz="2200" baseline="0">
              <a:latin typeface="Arial Black" panose="020B0A04020102020204" pitchFamily="34" charset="0"/>
            </a:rPr>
            <a:t> INFORME DE AUTOEVALUACIÓN TRIMESTRAL 2019</a:t>
          </a:r>
          <a:endParaRPr lang="es-MX" sz="2200">
            <a:latin typeface="Arial Black" panose="020B0A04020102020204" pitchFamily="34" charset="0"/>
          </a:endParaRPr>
        </a:p>
      </xdr:txBody>
    </xdr:sp>
    <xdr:clientData/>
  </xdr:twoCellAnchor>
  <xdr:twoCellAnchor>
    <xdr:from>
      <xdr:col>0</xdr:col>
      <xdr:colOff>0</xdr:colOff>
      <xdr:row>8</xdr:row>
      <xdr:rowOff>114301</xdr:rowOff>
    </xdr:from>
    <xdr:to>
      <xdr:col>0</xdr:col>
      <xdr:colOff>114302</xdr:colOff>
      <xdr:row>55</xdr:row>
      <xdr:rowOff>0</xdr:rowOff>
    </xdr:to>
    <xdr:sp macro="" textlink="">
      <xdr:nvSpPr>
        <xdr:cNvPr id="10" name="9 Rectángulo"/>
        <xdr:cNvSpPr/>
      </xdr:nvSpPr>
      <xdr:spPr>
        <a:xfrm rot="-5400000">
          <a:off x="-4362449" y="5825490"/>
          <a:ext cx="8839199" cy="114302"/>
        </a:xfrm>
        <a:prstGeom prst="rect">
          <a:avLst/>
        </a:prstGeom>
        <a:solidFill>
          <a:srgbClr val="99003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9</xdr:col>
      <xdr:colOff>682334</xdr:colOff>
      <xdr:row>8</xdr:row>
      <xdr:rowOff>114301</xdr:rowOff>
    </xdr:from>
    <xdr:to>
      <xdr:col>10</xdr:col>
      <xdr:colOff>0</xdr:colOff>
      <xdr:row>55</xdr:row>
      <xdr:rowOff>0</xdr:rowOff>
    </xdr:to>
    <xdr:sp macro="" textlink="">
      <xdr:nvSpPr>
        <xdr:cNvPr id="15" name="9 Rectángulo"/>
        <xdr:cNvSpPr/>
      </xdr:nvSpPr>
      <xdr:spPr>
        <a:xfrm rot="-5400000">
          <a:off x="3454976" y="5862205"/>
          <a:ext cx="8839199" cy="114302"/>
        </a:xfrm>
        <a:prstGeom prst="rect">
          <a:avLst/>
        </a:prstGeom>
        <a:solidFill>
          <a:srgbClr val="99003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editAs="oneCell">
    <xdr:from>
      <xdr:col>4</xdr:col>
      <xdr:colOff>78239</xdr:colOff>
      <xdr:row>8</xdr:row>
      <xdr:rowOff>159653</xdr:rowOff>
    </xdr:from>
    <xdr:to>
      <xdr:col>9</xdr:col>
      <xdr:colOff>687840</xdr:colOff>
      <xdr:row>23</xdr:row>
      <xdr:rowOff>42583</xdr:rowOff>
    </xdr:to>
    <xdr:pic>
      <xdr:nvPicPr>
        <xdr:cNvPr id="18" name="17 Imagen" descr="Imagen relacionada"/>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959957" y="1755371"/>
          <a:ext cx="4536142" cy="3379165"/>
        </a:xfrm>
        <a:prstGeom prst="rect">
          <a:avLst/>
        </a:prstGeom>
        <a:noFill/>
        <a:ln>
          <a:noFill/>
        </a:ln>
      </xdr:spPr>
    </xdr:pic>
    <xdr:clientData/>
  </xdr:twoCellAnchor>
  <xdr:twoCellAnchor editAs="oneCell">
    <xdr:from>
      <xdr:col>8</xdr:col>
      <xdr:colOff>22412</xdr:colOff>
      <xdr:row>2</xdr:row>
      <xdr:rowOff>102805</xdr:rowOff>
    </xdr:from>
    <xdr:to>
      <xdr:col>10</xdr:col>
      <xdr:colOff>0</xdr:colOff>
      <xdr:row>5</xdr:row>
      <xdr:rowOff>72189</xdr:rowOff>
    </xdr:to>
    <xdr:pic>
      <xdr:nvPicPr>
        <xdr:cNvPr id="20" name="Imagen 19"/>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880412" y="461393"/>
          <a:ext cx="1562494" cy="5520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44823</xdr:colOff>
      <xdr:row>2</xdr:row>
      <xdr:rowOff>16946</xdr:rowOff>
    </xdr:from>
    <xdr:to>
      <xdr:col>1</xdr:col>
      <xdr:colOff>907676</xdr:colOff>
      <xdr:row>5</xdr:row>
      <xdr:rowOff>69205</xdr:rowOff>
    </xdr:to>
    <xdr:pic>
      <xdr:nvPicPr>
        <xdr:cNvPr id="22" name="Imagen 21"/>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823" y="375534"/>
          <a:ext cx="1658471" cy="6349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172570</xdr:colOff>
      <xdr:row>130</xdr:row>
      <xdr:rowOff>168088</xdr:rowOff>
    </xdr:from>
    <xdr:to>
      <xdr:col>2</xdr:col>
      <xdr:colOff>1143000</xdr:colOff>
      <xdr:row>131</xdr:row>
      <xdr:rowOff>78440</xdr:rowOff>
    </xdr:to>
    <xdr:sp macro="" textlink="">
      <xdr:nvSpPr>
        <xdr:cNvPr id="24" name="Flecha derecha 23"/>
        <xdr:cNvSpPr/>
      </xdr:nvSpPr>
      <xdr:spPr>
        <a:xfrm>
          <a:off x="3231776" y="28182794"/>
          <a:ext cx="970430" cy="201705"/>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11</xdr:col>
      <xdr:colOff>330064</xdr:colOff>
      <xdr:row>126</xdr:row>
      <xdr:rowOff>163605</xdr:rowOff>
    </xdr:from>
    <xdr:to>
      <xdr:col>14</xdr:col>
      <xdr:colOff>1870364</xdr:colOff>
      <xdr:row>134</xdr:row>
      <xdr:rowOff>22411</xdr:rowOff>
    </xdr:to>
    <xdr:graphicFrame macro="">
      <xdr:nvGraphicFramePr>
        <xdr:cNvPr id="28" name="Gráfico 2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156882</xdr:colOff>
      <xdr:row>141</xdr:row>
      <xdr:rowOff>163605</xdr:rowOff>
    </xdr:from>
    <xdr:to>
      <xdr:col>13</xdr:col>
      <xdr:colOff>705972</xdr:colOff>
      <xdr:row>149</xdr:row>
      <xdr:rowOff>22411</xdr:rowOff>
    </xdr:to>
    <xdr:graphicFrame macro="">
      <xdr:nvGraphicFramePr>
        <xdr:cNvPr id="29" name="Gráfico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103910</xdr:colOff>
      <xdr:row>156</xdr:row>
      <xdr:rowOff>155864</xdr:rowOff>
    </xdr:from>
    <xdr:to>
      <xdr:col>13</xdr:col>
      <xdr:colOff>653000</xdr:colOff>
      <xdr:row>164</xdr:row>
      <xdr:rowOff>14671</xdr:rowOff>
    </xdr:to>
    <xdr:graphicFrame macro="">
      <xdr:nvGraphicFramePr>
        <xdr:cNvPr id="31" name="Gráfico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179294</xdr:colOff>
      <xdr:row>134</xdr:row>
      <xdr:rowOff>107576</xdr:rowOff>
    </xdr:from>
    <xdr:to>
      <xdr:col>2</xdr:col>
      <xdr:colOff>1149724</xdr:colOff>
      <xdr:row>135</xdr:row>
      <xdr:rowOff>17928</xdr:rowOff>
    </xdr:to>
    <xdr:sp macro="" textlink="">
      <xdr:nvSpPr>
        <xdr:cNvPr id="11" name="Flecha derecha 10"/>
        <xdr:cNvSpPr/>
      </xdr:nvSpPr>
      <xdr:spPr>
        <a:xfrm>
          <a:off x="3238500" y="29287694"/>
          <a:ext cx="970430" cy="201705"/>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2</xdr:col>
      <xdr:colOff>212912</xdr:colOff>
      <xdr:row>145</xdr:row>
      <xdr:rowOff>168089</xdr:rowOff>
    </xdr:from>
    <xdr:to>
      <xdr:col>2</xdr:col>
      <xdr:colOff>1183342</xdr:colOff>
      <xdr:row>146</xdr:row>
      <xdr:rowOff>78441</xdr:rowOff>
    </xdr:to>
    <xdr:sp macro="" textlink="">
      <xdr:nvSpPr>
        <xdr:cNvPr id="12" name="Flecha derecha 11"/>
        <xdr:cNvSpPr/>
      </xdr:nvSpPr>
      <xdr:spPr>
        <a:xfrm>
          <a:off x="3272118" y="32261736"/>
          <a:ext cx="970430" cy="201705"/>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2</xdr:col>
      <xdr:colOff>219636</xdr:colOff>
      <xdr:row>149</xdr:row>
      <xdr:rowOff>107577</xdr:rowOff>
    </xdr:from>
    <xdr:to>
      <xdr:col>2</xdr:col>
      <xdr:colOff>1190066</xdr:colOff>
      <xdr:row>150</xdr:row>
      <xdr:rowOff>17929</xdr:rowOff>
    </xdr:to>
    <xdr:sp macro="" textlink="">
      <xdr:nvSpPr>
        <xdr:cNvPr id="13" name="Flecha derecha 12"/>
        <xdr:cNvSpPr/>
      </xdr:nvSpPr>
      <xdr:spPr>
        <a:xfrm>
          <a:off x="3278842" y="33366636"/>
          <a:ext cx="970430" cy="201705"/>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2</xdr:col>
      <xdr:colOff>190500</xdr:colOff>
      <xdr:row>160</xdr:row>
      <xdr:rowOff>208428</xdr:rowOff>
    </xdr:from>
    <xdr:to>
      <xdr:col>2</xdr:col>
      <xdr:colOff>1160930</xdr:colOff>
      <xdr:row>161</xdr:row>
      <xdr:rowOff>118780</xdr:rowOff>
    </xdr:to>
    <xdr:sp macro="" textlink="">
      <xdr:nvSpPr>
        <xdr:cNvPr id="14" name="Flecha derecha 13"/>
        <xdr:cNvSpPr/>
      </xdr:nvSpPr>
      <xdr:spPr>
        <a:xfrm>
          <a:off x="3249706" y="36381016"/>
          <a:ext cx="970430" cy="201705"/>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2</xdr:col>
      <xdr:colOff>197224</xdr:colOff>
      <xdr:row>164</xdr:row>
      <xdr:rowOff>147916</xdr:rowOff>
    </xdr:from>
    <xdr:to>
      <xdr:col>2</xdr:col>
      <xdr:colOff>1167654</xdr:colOff>
      <xdr:row>165</xdr:row>
      <xdr:rowOff>58268</xdr:rowOff>
    </xdr:to>
    <xdr:sp macro="" textlink="">
      <xdr:nvSpPr>
        <xdr:cNvPr id="16" name="Flecha derecha 15"/>
        <xdr:cNvSpPr/>
      </xdr:nvSpPr>
      <xdr:spPr>
        <a:xfrm>
          <a:off x="3256430" y="37485916"/>
          <a:ext cx="970430" cy="201705"/>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editAs="oneCell">
    <xdr:from>
      <xdr:col>0</xdr:col>
      <xdr:colOff>230548</xdr:colOff>
      <xdr:row>0</xdr:row>
      <xdr:rowOff>182923</xdr:rowOff>
    </xdr:from>
    <xdr:to>
      <xdr:col>2</xdr:col>
      <xdr:colOff>364764</xdr:colOff>
      <xdr:row>3</xdr:row>
      <xdr:rowOff>50047</xdr:rowOff>
    </xdr:to>
    <xdr:pic>
      <xdr:nvPicPr>
        <xdr:cNvPr id="18" name="Imagen 17"/>
        <xdr:cNvPicPr>
          <a:picLocks noChangeAspect="1"/>
        </xdr:cNvPicPr>
      </xdr:nvPicPr>
      <xdr:blipFill>
        <a:blip xmlns:r="http://schemas.openxmlformats.org/officeDocument/2006/relationships" r:embed="rId4"/>
        <a:stretch>
          <a:fillRect/>
        </a:stretch>
      </xdr:blipFill>
      <xdr:spPr>
        <a:xfrm>
          <a:off x="230548" y="182923"/>
          <a:ext cx="3199534" cy="52521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110403</xdr:colOff>
      <xdr:row>1</xdr:row>
      <xdr:rowOff>94167</xdr:rowOff>
    </xdr:from>
    <xdr:to>
      <xdr:col>1</xdr:col>
      <xdr:colOff>41129</xdr:colOff>
      <xdr:row>4</xdr:row>
      <xdr:rowOff>14740</xdr:rowOff>
    </xdr:to>
    <xdr:pic>
      <xdr:nvPicPr>
        <xdr:cNvPr id="6" name="Imagen 5"/>
        <xdr:cNvPicPr>
          <a:picLocks noChangeAspect="1"/>
        </xdr:cNvPicPr>
      </xdr:nvPicPr>
      <xdr:blipFill>
        <a:blip xmlns:r="http://schemas.openxmlformats.org/officeDocument/2006/relationships" r:embed="rId1"/>
        <a:stretch>
          <a:fillRect/>
        </a:stretch>
      </xdr:blipFill>
      <xdr:spPr>
        <a:xfrm>
          <a:off x="110403" y="198076"/>
          <a:ext cx="2285999" cy="50939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190500</xdr:colOff>
      <xdr:row>0</xdr:row>
      <xdr:rowOff>207818</xdr:rowOff>
    </xdr:from>
    <xdr:to>
      <xdr:col>1</xdr:col>
      <xdr:colOff>1749136</xdr:colOff>
      <xdr:row>3</xdr:row>
      <xdr:rowOff>198294</xdr:rowOff>
    </xdr:to>
    <xdr:pic>
      <xdr:nvPicPr>
        <xdr:cNvPr id="4" name="Imagen 3"/>
        <xdr:cNvPicPr>
          <a:picLocks noChangeAspect="1"/>
        </xdr:cNvPicPr>
      </xdr:nvPicPr>
      <xdr:blipFill>
        <a:blip xmlns:r="http://schemas.openxmlformats.org/officeDocument/2006/relationships" r:embed="rId1"/>
        <a:stretch>
          <a:fillRect/>
        </a:stretch>
      </xdr:blipFill>
      <xdr:spPr>
        <a:xfrm>
          <a:off x="190500" y="207818"/>
          <a:ext cx="3758045" cy="71004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136072</xdr:colOff>
      <xdr:row>1</xdr:row>
      <xdr:rowOff>40821</xdr:rowOff>
    </xdr:from>
    <xdr:to>
      <xdr:col>4</xdr:col>
      <xdr:colOff>639536</xdr:colOff>
      <xdr:row>4</xdr:row>
      <xdr:rowOff>174385</xdr:rowOff>
    </xdr:to>
    <xdr:pic>
      <xdr:nvPicPr>
        <xdr:cNvPr id="4" name="Imagen 3"/>
        <xdr:cNvPicPr>
          <a:picLocks noChangeAspect="1"/>
        </xdr:cNvPicPr>
      </xdr:nvPicPr>
      <xdr:blipFill>
        <a:blip xmlns:r="http://schemas.openxmlformats.org/officeDocument/2006/relationships" r:embed="rId1"/>
        <a:stretch>
          <a:fillRect/>
        </a:stretch>
      </xdr:blipFill>
      <xdr:spPr>
        <a:xfrm>
          <a:off x="136072" y="272142"/>
          <a:ext cx="4163785" cy="78670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487294</xdr:colOff>
      <xdr:row>23</xdr:row>
      <xdr:rowOff>106756</xdr:rowOff>
    </xdr:from>
    <xdr:to>
      <xdr:col>9</xdr:col>
      <xdr:colOff>247187</xdr:colOff>
      <xdr:row>38</xdr:row>
      <xdr:rowOff>127205</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1</xdr:row>
      <xdr:rowOff>52065</xdr:rowOff>
    </xdr:from>
    <xdr:to>
      <xdr:col>1</xdr:col>
      <xdr:colOff>946866</xdr:colOff>
      <xdr:row>4</xdr:row>
      <xdr:rowOff>58370</xdr:rowOff>
    </xdr:to>
    <xdr:pic>
      <xdr:nvPicPr>
        <xdr:cNvPr id="5" name="Imagen 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74727"/>
          <a:ext cx="2456022" cy="6000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412545</xdr:colOff>
      <xdr:row>1</xdr:row>
      <xdr:rowOff>112981</xdr:rowOff>
    </xdr:from>
    <xdr:to>
      <xdr:col>10</xdr:col>
      <xdr:colOff>616846</xdr:colOff>
      <xdr:row>4</xdr:row>
      <xdr:rowOff>110589</xdr:rowOff>
    </xdr:to>
    <xdr:pic>
      <xdr:nvPicPr>
        <xdr:cNvPr id="6" name="Imagen 1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776733" y="335643"/>
          <a:ext cx="2101880" cy="591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560058</xdr:colOff>
      <xdr:row>82</xdr:row>
      <xdr:rowOff>186323</xdr:rowOff>
    </xdr:from>
    <xdr:to>
      <xdr:col>9</xdr:col>
      <xdr:colOff>290182</xdr:colOff>
      <xdr:row>97</xdr:row>
      <xdr:rowOff>64168</xdr:rowOff>
    </xdr:to>
    <xdr:graphicFrame macro="">
      <xdr:nvGraphicFramePr>
        <xdr:cNvPr id="8"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342712</xdr:colOff>
      <xdr:row>128</xdr:row>
      <xdr:rowOff>127218</xdr:rowOff>
    </xdr:from>
    <xdr:to>
      <xdr:col>3</xdr:col>
      <xdr:colOff>732844</xdr:colOff>
      <xdr:row>140</xdr:row>
      <xdr:rowOff>17866</xdr:rowOff>
    </xdr:to>
    <xdr:graphicFrame macro="">
      <xdr:nvGraphicFramePr>
        <xdr:cNvPr id="15" name="Gráfico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182094</xdr:colOff>
      <xdr:row>128</xdr:row>
      <xdr:rowOff>136557</xdr:rowOff>
    </xdr:from>
    <xdr:to>
      <xdr:col>10</xdr:col>
      <xdr:colOff>746123</xdr:colOff>
      <xdr:row>140</xdr:row>
      <xdr:rowOff>6643</xdr:rowOff>
    </xdr:to>
    <xdr:graphicFrame macro="">
      <xdr:nvGraphicFramePr>
        <xdr:cNvPr id="16" name="Gráfico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347516</xdr:colOff>
      <xdr:row>141</xdr:row>
      <xdr:rowOff>60941</xdr:rowOff>
    </xdr:from>
    <xdr:to>
      <xdr:col>3</xdr:col>
      <xdr:colOff>737648</xdr:colOff>
      <xdr:row>153</xdr:row>
      <xdr:rowOff>131396</xdr:rowOff>
    </xdr:to>
    <xdr:graphicFrame macro="">
      <xdr:nvGraphicFramePr>
        <xdr:cNvPr id="17" name="Gráfico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182095</xdr:colOff>
      <xdr:row>141</xdr:row>
      <xdr:rowOff>49058</xdr:rowOff>
    </xdr:from>
    <xdr:to>
      <xdr:col>10</xdr:col>
      <xdr:colOff>746124</xdr:colOff>
      <xdr:row>153</xdr:row>
      <xdr:rowOff>105766</xdr:rowOff>
    </xdr:to>
    <xdr:graphicFrame macro="">
      <xdr:nvGraphicFramePr>
        <xdr:cNvPr id="18" name="Gráfico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166379</xdr:colOff>
      <xdr:row>167</xdr:row>
      <xdr:rowOff>170873</xdr:rowOff>
    </xdr:from>
    <xdr:to>
      <xdr:col>11</xdr:col>
      <xdr:colOff>39379</xdr:colOff>
      <xdr:row>177</xdr:row>
      <xdr:rowOff>205468</xdr:rowOff>
    </xdr:to>
    <xdr:graphicFrame macro="">
      <xdr:nvGraphicFramePr>
        <xdr:cNvPr id="22" name="Gráfico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160812</xdr:colOff>
      <xdr:row>156</xdr:row>
      <xdr:rowOff>0</xdr:rowOff>
    </xdr:from>
    <xdr:to>
      <xdr:col>11</xdr:col>
      <xdr:colOff>33812</xdr:colOff>
      <xdr:row>165</xdr:row>
      <xdr:rowOff>220146</xdr:rowOff>
    </xdr:to>
    <xdr:graphicFrame macro="">
      <xdr:nvGraphicFramePr>
        <xdr:cNvPr id="23" name="Gráfico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200396</xdr:colOff>
      <xdr:row>220</xdr:row>
      <xdr:rowOff>144949</xdr:rowOff>
    </xdr:from>
    <xdr:to>
      <xdr:col>3</xdr:col>
      <xdr:colOff>777719</xdr:colOff>
      <xdr:row>232</xdr:row>
      <xdr:rowOff>190501</xdr:rowOff>
    </xdr:to>
    <xdr:graphicFrame macro="">
      <xdr:nvGraphicFramePr>
        <xdr:cNvPr id="27" name="Gráfico 2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507175</xdr:colOff>
      <xdr:row>184</xdr:row>
      <xdr:rowOff>197922</xdr:rowOff>
    </xdr:from>
    <xdr:to>
      <xdr:col>2</xdr:col>
      <xdr:colOff>900546</xdr:colOff>
      <xdr:row>194</xdr:row>
      <xdr:rowOff>83127</xdr:rowOff>
    </xdr:to>
    <xdr:graphicFrame macro="">
      <xdr:nvGraphicFramePr>
        <xdr:cNvPr id="29" name="Gráfico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xdr:col>
      <xdr:colOff>324098</xdr:colOff>
      <xdr:row>261</xdr:row>
      <xdr:rowOff>112816</xdr:rowOff>
    </xdr:from>
    <xdr:to>
      <xdr:col>10</xdr:col>
      <xdr:colOff>296883</xdr:colOff>
      <xdr:row>271</xdr:row>
      <xdr:rowOff>86591</xdr:rowOff>
    </xdr:to>
    <xdr:graphicFrame macro="">
      <xdr:nvGraphicFramePr>
        <xdr:cNvPr id="32" name="Gráfico 3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296884</xdr:colOff>
      <xdr:row>272</xdr:row>
      <xdr:rowOff>185552</xdr:rowOff>
    </xdr:from>
    <xdr:to>
      <xdr:col>10</xdr:col>
      <xdr:colOff>269669</xdr:colOff>
      <xdr:row>282</xdr:row>
      <xdr:rowOff>159327</xdr:rowOff>
    </xdr:to>
    <xdr:graphicFrame macro="">
      <xdr:nvGraphicFramePr>
        <xdr:cNvPr id="33" name="Gráfico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296883</xdr:colOff>
      <xdr:row>283</xdr:row>
      <xdr:rowOff>210291</xdr:rowOff>
    </xdr:from>
    <xdr:to>
      <xdr:col>10</xdr:col>
      <xdr:colOff>269668</xdr:colOff>
      <xdr:row>293</xdr:row>
      <xdr:rowOff>184066</xdr:rowOff>
    </xdr:to>
    <xdr:graphicFrame macro="">
      <xdr:nvGraphicFramePr>
        <xdr:cNvPr id="34" name="Gráfico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6</xdr:col>
      <xdr:colOff>285562</xdr:colOff>
      <xdr:row>296</xdr:row>
      <xdr:rowOff>83126</xdr:rowOff>
    </xdr:from>
    <xdr:to>
      <xdr:col>10</xdr:col>
      <xdr:colOff>623456</xdr:colOff>
      <xdr:row>305</xdr:row>
      <xdr:rowOff>561109</xdr:rowOff>
    </xdr:to>
    <xdr:graphicFrame macro="">
      <xdr:nvGraphicFramePr>
        <xdr:cNvPr id="40" name="Gráfico 3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6</xdr:col>
      <xdr:colOff>366155</xdr:colOff>
      <xdr:row>309</xdr:row>
      <xdr:rowOff>197427</xdr:rowOff>
    </xdr:from>
    <xdr:to>
      <xdr:col>11</xdr:col>
      <xdr:colOff>51954</xdr:colOff>
      <xdr:row>315</xdr:row>
      <xdr:rowOff>207818</xdr:rowOff>
    </xdr:to>
    <xdr:graphicFrame macro="">
      <xdr:nvGraphicFramePr>
        <xdr:cNvPr id="41" name="Gráfico 4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459441</xdr:colOff>
      <xdr:row>198</xdr:row>
      <xdr:rowOff>201706</xdr:rowOff>
    </xdr:from>
    <xdr:to>
      <xdr:col>2</xdr:col>
      <xdr:colOff>726636</xdr:colOff>
      <xdr:row>206</xdr:row>
      <xdr:rowOff>91500</xdr:rowOff>
    </xdr:to>
    <xdr:graphicFrame macro="">
      <xdr:nvGraphicFramePr>
        <xdr:cNvPr id="26" name="Gráfico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571499</xdr:colOff>
      <xdr:row>53</xdr:row>
      <xdr:rowOff>173182</xdr:rowOff>
    </xdr:from>
    <xdr:to>
      <xdr:col>9</xdr:col>
      <xdr:colOff>331392</xdr:colOff>
      <xdr:row>68</xdr:row>
      <xdr:rowOff>193631</xdr:rowOff>
    </xdr:to>
    <xdr:graphicFrame macro="">
      <xdr:nvGraphicFramePr>
        <xdr:cNvPr id="24" name="Gráfico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200396</xdr:colOff>
      <xdr:row>245</xdr:row>
      <xdr:rowOff>144949</xdr:rowOff>
    </xdr:from>
    <xdr:to>
      <xdr:col>3</xdr:col>
      <xdr:colOff>777719</xdr:colOff>
      <xdr:row>257</xdr:row>
      <xdr:rowOff>190501</xdr:rowOff>
    </xdr:to>
    <xdr:graphicFrame macro="">
      <xdr:nvGraphicFramePr>
        <xdr:cNvPr id="25" name="Gráfico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6</xdr:col>
      <xdr:colOff>398320</xdr:colOff>
      <xdr:row>316</xdr:row>
      <xdr:rowOff>0</xdr:rowOff>
    </xdr:from>
    <xdr:to>
      <xdr:col>10</xdr:col>
      <xdr:colOff>779318</xdr:colOff>
      <xdr:row>321</xdr:row>
      <xdr:rowOff>121228</xdr:rowOff>
    </xdr:to>
    <xdr:graphicFrame macro="">
      <xdr:nvGraphicFramePr>
        <xdr:cNvPr id="30" name="Gráfico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6</xdr:col>
      <xdr:colOff>398318</xdr:colOff>
      <xdr:row>322</xdr:row>
      <xdr:rowOff>0</xdr:rowOff>
    </xdr:from>
    <xdr:to>
      <xdr:col>10</xdr:col>
      <xdr:colOff>744682</xdr:colOff>
      <xdr:row>327</xdr:row>
      <xdr:rowOff>242456</xdr:rowOff>
    </xdr:to>
    <xdr:graphicFrame macro="">
      <xdr:nvGraphicFramePr>
        <xdr:cNvPr id="35" name="Gráfico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6</xdr:col>
      <xdr:colOff>415637</xdr:colOff>
      <xdr:row>328</xdr:row>
      <xdr:rowOff>0</xdr:rowOff>
    </xdr:from>
    <xdr:to>
      <xdr:col>10</xdr:col>
      <xdr:colOff>813955</xdr:colOff>
      <xdr:row>335</xdr:row>
      <xdr:rowOff>1</xdr:rowOff>
    </xdr:to>
    <xdr:graphicFrame macro="">
      <xdr:nvGraphicFramePr>
        <xdr:cNvPr id="36" name="Gráfico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xdr:col>
      <xdr:colOff>1476375</xdr:colOff>
      <xdr:row>185</xdr:row>
      <xdr:rowOff>71437</xdr:rowOff>
    </xdr:from>
    <xdr:to>
      <xdr:col>7</xdr:col>
      <xdr:colOff>928687</xdr:colOff>
      <xdr:row>194</xdr:row>
      <xdr:rowOff>222647</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xdr:col>
      <xdr:colOff>1619250</xdr:colOff>
      <xdr:row>198</xdr:row>
      <xdr:rowOff>130969</xdr:rowOff>
    </xdr:from>
    <xdr:to>
      <xdr:col>8</xdr:col>
      <xdr:colOff>23812</xdr:colOff>
      <xdr:row>206</xdr:row>
      <xdr:rowOff>210741</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2648</xdr:colOff>
      <xdr:row>16</xdr:row>
      <xdr:rowOff>174965</xdr:rowOff>
    </xdr:from>
    <xdr:to>
      <xdr:col>6</xdr:col>
      <xdr:colOff>143891</xdr:colOff>
      <xdr:row>18</xdr:row>
      <xdr:rowOff>65015</xdr:rowOff>
    </xdr:to>
    <xdr:sp macro="" textlink="">
      <xdr:nvSpPr>
        <xdr:cNvPr id="2" name="12 Rectángulo">
          <a:hlinkClick xmlns:r="http://schemas.openxmlformats.org/officeDocument/2006/relationships" r:id="rId1"/>
        </xdr:cNvPr>
        <xdr:cNvSpPr/>
      </xdr:nvSpPr>
      <xdr:spPr>
        <a:xfrm>
          <a:off x="840848" y="2984840"/>
          <a:ext cx="4332243" cy="252000"/>
        </a:xfrm>
        <a:prstGeom prst="snip1Rect">
          <a:avLst>
            <a:gd name="adj" fmla="val 50000"/>
          </a:avLst>
        </a:prstGeom>
        <a:solidFill>
          <a:schemeClr val="accent2">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000" b="0">
              <a:latin typeface="Arial" panose="020B0604020202020204" pitchFamily="34" charset="0"/>
              <a:ea typeface="Tahoma" panose="020B0604030504040204" pitchFamily="34" charset="0"/>
              <a:cs typeface="Arial" panose="020B0604020202020204" pitchFamily="34" charset="0"/>
            </a:rPr>
            <a:t>METAS</a:t>
          </a:r>
          <a:r>
            <a:rPr lang="es-MX" sz="1000" b="0" baseline="0">
              <a:latin typeface="Arial" panose="020B0604020202020204" pitchFamily="34" charset="0"/>
              <a:ea typeface="Tahoma" panose="020B0604030504040204" pitchFamily="34" charset="0"/>
              <a:cs typeface="Arial" panose="020B0604020202020204" pitchFamily="34" charset="0"/>
            </a:rPr>
            <a:t>  ATENCIÓN A LA DEMANDA</a:t>
          </a:r>
          <a:endParaRPr lang="es-MX" sz="1000" b="0">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xdr:col>
      <xdr:colOff>2872</xdr:colOff>
      <xdr:row>19</xdr:row>
      <xdr:rowOff>6648</xdr:rowOff>
    </xdr:from>
    <xdr:to>
      <xdr:col>6</xdr:col>
      <xdr:colOff>147700</xdr:colOff>
      <xdr:row>20</xdr:row>
      <xdr:rowOff>75291</xdr:rowOff>
    </xdr:to>
    <xdr:sp macro="" textlink="">
      <xdr:nvSpPr>
        <xdr:cNvPr id="3" name="18 Rectángulo">
          <a:hlinkClick xmlns:r="http://schemas.openxmlformats.org/officeDocument/2006/relationships" r:id="rId2"/>
        </xdr:cNvPr>
        <xdr:cNvSpPr/>
      </xdr:nvSpPr>
      <xdr:spPr>
        <a:xfrm>
          <a:off x="841072" y="3359448"/>
          <a:ext cx="4335828" cy="249618"/>
        </a:xfrm>
        <a:prstGeom prst="snip1Rect">
          <a:avLst>
            <a:gd name="adj" fmla="val 50000"/>
          </a:avLst>
        </a:prstGeom>
        <a:solidFill>
          <a:schemeClr val="accent2">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000" b="0" baseline="0">
              <a:latin typeface="Arial" panose="020B0604020202020204" pitchFamily="34" charset="0"/>
              <a:ea typeface="Tahoma" panose="020B0604030504040204" pitchFamily="34" charset="0"/>
              <a:cs typeface="Arial" panose="020B0604020202020204" pitchFamily="34" charset="0"/>
            </a:rPr>
            <a:t>METAS DE  FORMACIÓN </a:t>
          </a:r>
          <a:endParaRPr lang="es-MX" sz="1000" b="0">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xdr:col>
      <xdr:colOff>2623</xdr:colOff>
      <xdr:row>35</xdr:row>
      <xdr:rowOff>3040</xdr:rowOff>
    </xdr:from>
    <xdr:to>
      <xdr:col>6</xdr:col>
      <xdr:colOff>126908</xdr:colOff>
      <xdr:row>36</xdr:row>
      <xdr:rowOff>74065</xdr:rowOff>
    </xdr:to>
    <xdr:sp macro="" textlink="">
      <xdr:nvSpPr>
        <xdr:cNvPr id="4" name="21 Rectángulo">
          <a:hlinkClick xmlns:r="http://schemas.openxmlformats.org/officeDocument/2006/relationships" r:id="rId3"/>
        </xdr:cNvPr>
        <xdr:cNvSpPr/>
      </xdr:nvSpPr>
      <xdr:spPr>
        <a:xfrm>
          <a:off x="840823" y="6232390"/>
          <a:ext cx="4315285" cy="252000"/>
        </a:xfrm>
        <a:prstGeom prst="snip1Rect">
          <a:avLst>
            <a:gd name="adj" fmla="val 50000"/>
          </a:avLst>
        </a:prstGeom>
        <a:solidFill>
          <a:schemeClr val="accent2">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000" b="0">
              <a:latin typeface="Arial" panose="020B0604020202020204" pitchFamily="34" charset="0"/>
              <a:ea typeface="Tahoma" panose="020B0604030504040204" pitchFamily="34" charset="0"/>
              <a:cs typeface="Arial" panose="020B0604020202020204" pitchFamily="34" charset="0"/>
            </a:rPr>
            <a:t>BUENAS</a:t>
          </a:r>
          <a:r>
            <a:rPr lang="es-MX" sz="1000" b="0" baseline="0">
              <a:latin typeface="Arial" panose="020B0604020202020204" pitchFamily="34" charset="0"/>
              <a:ea typeface="Tahoma" panose="020B0604030504040204" pitchFamily="34" charset="0"/>
              <a:cs typeface="Arial" panose="020B0604020202020204" pitchFamily="34" charset="0"/>
            </a:rPr>
            <a:t> PRACTICAS</a:t>
          </a:r>
          <a:endParaRPr lang="es-MX" sz="1000" b="0">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xdr:col>
      <xdr:colOff>1072</xdr:colOff>
      <xdr:row>27</xdr:row>
      <xdr:rowOff>1328</xdr:rowOff>
    </xdr:from>
    <xdr:to>
      <xdr:col>6</xdr:col>
      <xdr:colOff>142315</xdr:colOff>
      <xdr:row>28</xdr:row>
      <xdr:rowOff>62828</xdr:rowOff>
    </xdr:to>
    <xdr:sp macro="" textlink="">
      <xdr:nvSpPr>
        <xdr:cNvPr id="5" name="22 Rectángulo">
          <a:hlinkClick xmlns:r="http://schemas.openxmlformats.org/officeDocument/2006/relationships" r:id="rId4"/>
        </xdr:cNvPr>
        <xdr:cNvSpPr/>
      </xdr:nvSpPr>
      <xdr:spPr>
        <a:xfrm>
          <a:off x="839272" y="4782878"/>
          <a:ext cx="4332243" cy="242475"/>
        </a:xfrm>
        <a:prstGeom prst="snip1Rect">
          <a:avLst>
            <a:gd name="adj" fmla="val 50000"/>
          </a:avLst>
        </a:prstGeom>
        <a:solidFill>
          <a:schemeClr val="accent2">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000" b="0">
              <a:latin typeface="Arial" panose="020B0604020202020204" pitchFamily="34" charset="0"/>
              <a:ea typeface="Tahoma" panose="020B0604030504040204" pitchFamily="34" charset="0"/>
              <a:cs typeface="Arial" panose="020B0604020202020204" pitchFamily="34" charset="0"/>
            </a:rPr>
            <a:t>ASESORES</a:t>
          </a:r>
        </a:p>
      </xdr:txBody>
    </xdr:sp>
    <xdr:clientData/>
  </xdr:twoCellAnchor>
  <xdr:twoCellAnchor>
    <xdr:from>
      <xdr:col>1</xdr:col>
      <xdr:colOff>8467</xdr:colOff>
      <xdr:row>24</xdr:row>
      <xdr:rowOff>160867</xdr:rowOff>
    </xdr:from>
    <xdr:to>
      <xdr:col>6</xdr:col>
      <xdr:colOff>139537</xdr:colOff>
      <xdr:row>26</xdr:row>
      <xdr:rowOff>63345</xdr:rowOff>
    </xdr:to>
    <xdr:sp macro="" textlink="">
      <xdr:nvSpPr>
        <xdr:cNvPr id="6" name="23 Rectángulo">
          <a:hlinkClick xmlns:r="http://schemas.openxmlformats.org/officeDocument/2006/relationships" r:id="rId5"/>
        </xdr:cNvPr>
        <xdr:cNvSpPr/>
      </xdr:nvSpPr>
      <xdr:spPr>
        <a:xfrm>
          <a:off x="846667" y="4399492"/>
          <a:ext cx="4322070" cy="264428"/>
        </a:xfrm>
        <a:prstGeom prst="snip1Rect">
          <a:avLst>
            <a:gd name="adj" fmla="val 50000"/>
          </a:avLst>
        </a:prstGeom>
        <a:solidFill>
          <a:schemeClr val="accent2">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000" b="0">
              <a:latin typeface="Arial" panose="020B0604020202020204" pitchFamily="34" charset="0"/>
              <a:ea typeface="Tahoma" panose="020B0604030504040204" pitchFamily="34" charset="0"/>
              <a:cs typeface="Arial" panose="020B0604020202020204" pitchFamily="34" charset="0"/>
            </a:rPr>
            <a:t>MEVyT</a:t>
          </a:r>
          <a:r>
            <a:rPr lang="es-MX" sz="1000" b="0" baseline="0">
              <a:latin typeface="Arial" panose="020B0604020202020204" pitchFamily="34" charset="0"/>
              <a:ea typeface="Tahoma" panose="020B0604030504040204" pitchFamily="34" charset="0"/>
              <a:cs typeface="Arial" panose="020B0604020202020204" pitchFamily="34" charset="0"/>
            </a:rPr>
            <a:t> MODULOS</a:t>
          </a:r>
          <a:endParaRPr lang="es-MX" sz="1000" b="0">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xdr:col>
      <xdr:colOff>8467</xdr:colOff>
      <xdr:row>30</xdr:row>
      <xdr:rowOff>160867</xdr:rowOff>
    </xdr:from>
    <xdr:to>
      <xdr:col>6</xdr:col>
      <xdr:colOff>121444</xdr:colOff>
      <xdr:row>32</xdr:row>
      <xdr:rowOff>54864</xdr:rowOff>
    </xdr:to>
    <xdr:sp macro="" textlink="">
      <xdr:nvSpPr>
        <xdr:cNvPr id="9" name="26 Rectángulo">
          <a:hlinkClick xmlns:r="http://schemas.openxmlformats.org/officeDocument/2006/relationships" r:id="rId6"/>
        </xdr:cNvPr>
        <xdr:cNvSpPr/>
      </xdr:nvSpPr>
      <xdr:spPr>
        <a:xfrm>
          <a:off x="846667" y="5485342"/>
          <a:ext cx="4303977" cy="255947"/>
        </a:xfrm>
        <a:prstGeom prst="snip1Rect">
          <a:avLst>
            <a:gd name="adj" fmla="val 50000"/>
          </a:avLst>
        </a:prstGeom>
        <a:solidFill>
          <a:schemeClr val="accent2">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000" b="0">
              <a:latin typeface="Arial" panose="020B0604020202020204" pitchFamily="34" charset="0"/>
              <a:ea typeface="Tahoma" panose="020B0604030504040204" pitchFamily="34" charset="0"/>
              <a:cs typeface="Arial" panose="020B0604020202020204" pitchFamily="34" charset="0"/>
            </a:rPr>
            <a:t>PEC</a:t>
          </a:r>
        </a:p>
      </xdr:txBody>
    </xdr:sp>
    <xdr:clientData/>
  </xdr:twoCellAnchor>
  <xdr:twoCellAnchor>
    <xdr:from>
      <xdr:col>0</xdr:col>
      <xdr:colOff>855134</xdr:colOff>
      <xdr:row>28</xdr:row>
      <xdr:rowOff>169333</xdr:rowOff>
    </xdr:from>
    <xdr:to>
      <xdr:col>6</xdr:col>
      <xdr:colOff>121444</xdr:colOff>
      <xdr:row>30</xdr:row>
      <xdr:rowOff>68926</xdr:rowOff>
    </xdr:to>
    <xdr:sp macro="" textlink="">
      <xdr:nvSpPr>
        <xdr:cNvPr id="10" name="27 Rectángulo">
          <a:hlinkClick xmlns:r="http://schemas.openxmlformats.org/officeDocument/2006/relationships" r:id="rId7"/>
        </xdr:cNvPr>
        <xdr:cNvSpPr/>
      </xdr:nvSpPr>
      <xdr:spPr>
        <a:xfrm>
          <a:off x="836084" y="5131858"/>
          <a:ext cx="4314560" cy="261543"/>
        </a:xfrm>
        <a:prstGeom prst="snip1Rect">
          <a:avLst>
            <a:gd name="adj" fmla="val 50000"/>
          </a:avLst>
        </a:prstGeom>
        <a:solidFill>
          <a:schemeClr val="accent2">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000" b="0">
              <a:latin typeface="Arial" panose="020B0604020202020204" pitchFamily="34" charset="0"/>
              <a:ea typeface="Tahoma" panose="020B0604030504040204" pitchFamily="34" charset="0"/>
              <a:cs typeface="Arial" panose="020B0604020202020204" pitchFamily="34" charset="0"/>
            </a:rPr>
            <a:t>CONVENIOS</a:t>
          </a:r>
        </a:p>
      </xdr:txBody>
    </xdr:sp>
    <xdr:clientData/>
  </xdr:twoCellAnchor>
  <xdr:twoCellAnchor>
    <xdr:from>
      <xdr:col>1</xdr:col>
      <xdr:colOff>2900</xdr:colOff>
      <xdr:row>33</xdr:row>
      <xdr:rowOff>5887</xdr:rowOff>
    </xdr:from>
    <xdr:to>
      <xdr:col>6</xdr:col>
      <xdr:colOff>127185</xdr:colOff>
      <xdr:row>34</xdr:row>
      <xdr:rowOff>65005</xdr:rowOff>
    </xdr:to>
    <xdr:sp macro="" textlink="">
      <xdr:nvSpPr>
        <xdr:cNvPr id="13" name="30 Rectángulo">
          <a:hlinkClick xmlns:r="http://schemas.openxmlformats.org/officeDocument/2006/relationships" r:id="rId8"/>
        </xdr:cNvPr>
        <xdr:cNvSpPr/>
      </xdr:nvSpPr>
      <xdr:spPr>
        <a:xfrm>
          <a:off x="841100" y="5873287"/>
          <a:ext cx="4315285" cy="240093"/>
        </a:xfrm>
        <a:prstGeom prst="snip1Rect">
          <a:avLst>
            <a:gd name="adj" fmla="val 50000"/>
          </a:avLst>
        </a:prstGeom>
        <a:solidFill>
          <a:schemeClr val="accent2">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000" b="0">
              <a:latin typeface="Arial" panose="020B0604020202020204" pitchFamily="34" charset="0"/>
              <a:ea typeface="Tahoma" panose="020B0604030504040204" pitchFamily="34" charset="0"/>
              <a:cs typeface="Arial" panose="020B0604020202020204" pitchFamily="34" charset="0"/>
            </a:rPr>
            <a:t>PRESUPUESTO</a:t>
          </a:r>
        </a:p>
      </xdr:txBody>
    </xdr:sp>
    <xdr:clientData/>
  </xdr:twoCellAnchor>
  <xdr:twoCellAnchor>
    <xdr:from>
      <xdr:col>1</xdr:col>
      <xdr:colOff>0</xdr:colOff>
      <xdr:row>23</xdr:row>
      <xdr:rowOff>8467</xdr:rowOff>
    </xdr:from>
    <xdr:to>
      <xdr:col>6</xdr:col>
      <xdr:colOff>138743</xdr:colOff>
      <xdr:row>24</xdr:row>
      <xdr:rowOff>67453</xdr:rowOff>
    </xdr:to>
    <xdr:sp macro="" textlink="">
      <xdr:nvSpPr>
        <xdr:cNvPr id="14" name="23 Rectángulo">
          <a:hlinkClick xmlns:r="http://schemas.openxmlformats.org/officeDocument/2006/relationships" r:id="rId9"/>
        </xdr:cNvPr>
        <xdr:cNvSpPr/>
      </xdr:nvSpPr>
      <xdr:spPr>
        <a:xfrm>
          <a:off x="838200" y="4066117"/>
          <a:ext cx="4329743" cy="239961"/>
        </a:xfrm>
        <a:prstGeom prst="snip1Rect">
          <a:avLst>
            <a:gd name="adj" fmla="val 50000"/>
          </a:avLst>
        </a:prstGeom>
        <a:solidFill>
          <a:schemeClr val="accent2">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000" b="0">
              <a:latin typeface="Arial" panose="020B0604020202020204" pitchFamily="34" charset="0"/>
              <a:ea typeface="Tahoma" panose="020B0604030504040204" pitchFamily="34" charset="0"/>
              <a:cs typeface="Arial" panose="020B0604020202020204" pitchFamily="34" charset="0"/>
            </a:rPr>
            <a:t>MEVyT</a:t>
          </a:r>
          <a:r>
            <a:rPr lang="es-MX" sz="1000" b="0" baseline="0">
              <a:latin typeface="Arial" panose="020B0604020202020204" pitchFamily="34" charset="0"/>
              <a:ea typeface="Tahoma" panose="020B0604030504040204" pitchFamily="34" charset="0"/>
              <a:cs typeface="Arial" panose="020B0604020202020204" pitchFamily="34" charset="0"/>
            </a:rPr>
            <a:t> ACREDITACIÓN</a:t>
          </a:r>
          <a:endParaRPr lang="es-MX" sz="1000" b="0">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0</xdr:col>
      <xdr:colOff>371475</xdr:colOff>
      <xdr:row>10</xdr:row>
      <xdr:rowOff>133350</xdr:rowOff>
    </xdr:from>
    <xdr:to>
      <xdr:col>0</xdr:col>
      <xdr:colOff>752475</xdr:colOff>
      <xdr:row>12</xdr:row>
      <xdr:rowOff>66675</xdr:rowOff>
    </xdr:to>
    <xdr:sp macro="" textlink="">
      <xdr:nvSpPr>
        <xdr:cNvPr id="16" name="Menos 34"/>
        <xdr:cNvSpPr/>
      </xdr:nvSpPr>
      <xdr:spPr>
        <a:xfrm>
          <a:off x="371475" y="1857375"/>
          <a:ext cx="381000" cy="295275"/>
        </a:xfrm>
        <a:prstGeom prst="mathMinus">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0</xdr:col>
      <xdr:colOff>371475</xdr:colOff>
      <xdr:row>11</xdr:row>
      <xdr:rowOff>247650</xdr:rowOff>
    </xdr:from>
    <xdr:to>
      <xdr:col>0</xdr:col>
      <xdr:colOff>752475</xdr:colOff>
      <xdr:row>13</xdr:row>
      <xdr:rowOff>66675</xdr:rowOff>
    </xdr:to>
    <xdr:sp macro="" textlink="">
      <xdr:nvSpPr>
        <xdr:cNvPr id="17" name="Menos 35"/>
        <xdr:cNvSpPr/>
      </xdr:nvSpPr>
      <xdr:spPr>
        <a:xfrm>
          <a:off x="371475" y="2085975"/>
          <a:ext cx="381000" cy="247650"/>
        </a:xfrm>
        <a:prstGeom prst="mathMinus">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0</xdr:col>
      <xdr:colOff>371475</xdr:colOff>
      <xdr:row>12</xdr:row>
      <xdr:rowOff>247650</xdr:rowOff>
    </xdr:from>
    <xdr:to>
      <xdr:col>0</xdr:col>
      <xdr:colOff>752475</xdr:colOff>
      <xdr:row>14</xdr:row>
      <xdr:rowOff>66675</xdr:rowOff>
    </xdr:to>
    <xdr:sp macro="" textlink="">
      <xdr:nvSpPr>
        <xdr:cNvPr id="18" name="Menos 36"/>
        <xdr:cNvSpPr/>
      </xdr:nvSpPr>
      <xdr:spPr>
        <a:xfrm>
          <a:off x="371475" y="2266950"/>
          <a:ext cx="381000" cy="247650"/>
        </a:xfrm>
        <a:prstGeom prst="mathMinus">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0</xdr:col>
      <xdr:colOff>371475</xdr:colOff>
      <xdr:row>13</xdr:row>
      <xdr:rowOff>247650</xdr:rowOff>
    </xdr:from>
    <xdr:to>
      <xdr:col>0</xdr:col>
      <xdr:colOff>752475</xdr:colOff>
      <xdr:row>15</xdr:row>
      <xdr:rowOff>66675</xdr:rowOff>
    </xdr:to>
    <xdr:sp macro="" textlink="">
      <xdr:nvSpPr>
        <xdr:cNvPr id="19" name="Menos 37"/>
        <xdr:cNvSpPr/>
      </xdr:nvSpPr>
      <xdr:spPr>
        <a:xfrm>
          <a:off x="371475" y="2447925"/>
          <a:ext cx="381000" cy="247650"/>
        </a:xfrm>
        <a:prstGeom prst="mathMinus">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0</xdr:col>
      <xdr:colOff>361950</xdr:colOff>
      <xdr:row>14</xdr:row>
      <xdr:rowOff>238125</xdr:rowOff>
    </xdr:from>
    <xdr:to>
      <xdr:col>0</xdr:col>
      <xdr:colOff>742950</xdr:colOff>
      <xdr:row>16</xdr:row>
      <xdr:rowOff>57150</xdr:rowOff>
    </xdr:to>
    <xdr:sp macro="" textlink="">
      <xdr:nvSpPr>
        <xdr:cNvPr id="20" name="Menos 38"/>
        <xdr:cNvSpPr/>
      </xdr:nvSpPr>
      <xdr:spPr>
        <a:xfrm>
          <a:off x="361950" y="2628900"/>
          <a:ext cx="381000" cy="238125"/>
        </a:xfrm>
        <a:prstGeom prst="mathMinus">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0</xdr:col>
      <xdr:colOff>500062</xdr:colOff>
      <xdr:row>17</xdr:row>
      <xdr:rowOff>2429</xdr:rowOff>
    </xdr:from>
    <xdr:to>
      <xdr:col>0</xdr:col>
      <xdr:colOff>716062</xdr:colOff>
      <xdr:row>18</xdr:row>
      <xdr:rowOff>39835</xdr:rowOff>
    </xdr:to>
    <xdr:sp macro="" textlink="">
      <xdr:nvSpPr>
        <xdr:cNvPr id="21" name="Cheurón 39"/>
        <xdr:cNvSpPr/>
      </xdr:nvSpPr>
      <xdr:spPr>
        <a:xfrm>
          <a:off x="500062" y="2993279"/>
          <a:ext cx="216000" cy="218381"/>
        </a:xfrm>
        <a:prstGeom prst="chevron">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solidFill>
              <a:schemeClr val="tx1"/>
            </a:solidFill>
          </a:endParaRPr>
        </a:p>
      </xdr:txBody>
    </xdr:sp>
    <xdr:clientData/>
  </xdr:twoCellAnchor>
  <xdr:twoCellAnchor>
    <xdr:from>
      <xdr:col>0</xdr:col>
      <xdr:colOff>509587</xdr:colOff>
      <xdr:row>19</xdr:row>
      <xdr:rowOff>47</xdr:rowOff>
    </xdr:from>
    <xdr:to>
      <xdr:col>0</xdr:col>
      <xdr:colOff>725587</xdr:colOff>
      <xdr:row>20</xdr:row>
      <xdr:rowOff>37453</xdr:rowOff>
    </xdr:to>
    <xdr:sp macro="" textlink="">
      <xdr:nvSpPr>
        <xdr:cNvPr id="22" name="Cheurón 40"/>
        <xdr:cNvSpPr/>
      </xdr:nvSpPr>
      <xdr:spPr>
        <a:xfrm>
          <a:off x="509587" y="3352847"/>
          <a:ext cx="216000" cy="218381"/>
        </a:xfrm>
        <a:prstGeom prst="chevron">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solidFill>
              <a:schemeClr val="tx1"/>
            </a:solidFill>
          </a:endParaRPr>
        </a:p>
      </xdr:txBody>
    </xdr:sp>
    <xdr:clientData/>
  </xdr:twoCellAnchor>
  <xdr:twoCellAnchor>
    <xdr:from>
      <xdr:col>0</xdr:col>
      <xdr:colOff>515541</xdr:colOff>
      <xdr:row>21</xdr:row>
      <xdr:rowOff>6001</xdr:rowOff>
    </xdr:from>
    <xdr:to>
      <xdr:col>0</xdr:col>
      <xdr:colOff>731541</xdr:colOff>
      <xdr:row>22</xdr:row>
      <xdr:rowOff>43407</xdr:rowOff>
    </xdr:to>
    <xdr:sp macro="" textlink="">
      <xdr:nvSpPr>
        <xdr:cNvPr id="23" name="Cheurón 41"/>
        <xdr:cNvSpPr/>
      </xdr:nvSpPr>
      <xdr:spPr>
        <a:xfrm>
          <a:off x="515541" y="3720751"/>
          <a:ext cx="216000" cy="218381"/>
        </a:xfrm>
        <a:prstGeom prst="chevron">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solidFill>
              <a:schemeClr val="tx1"/>
            </a:solidFill>
          </a:endParaRPr>
        </a:p>
      </xdr:txBody>
    </xdr:sp>
    <xdr:clientData/>
  </xdr:twoCellAnchor>
  <xdr:twoCellAnchor>
    <xdr:from>
      <xdr:col>0</xdr:col>
      <xdr:colOff>525066</xdr:colOff>
      <xdr:row>23</xdr:row>
      <xdr:rowOff>3619</xdr:rowOff>
    </xdr:from>
    <xdr:to>
      <xdr:col>0</xdr:col>
      <xdr:colOff>741066</xdr:colOff>
      <xdr:row>24</xdr:row>
      <xdr:rowOff>29119</xdr:rowOff>
    </xdr:to>
    <xdr:sp macro="" textlink="">
      <xdr:nvSpPr>
        <xdr:cNvPr id="24" name="Cheurón 42"/>
        <xdr:cNvSpPr/>
      </xdr:nvSpPr>
      <xdr:spPr>
        <a:xfrm>
          <a:off x="525066" y="4061269"/>
          <a:ext cx="216000" cy="206475"/>
        </a:xfrm>
        <a:prstGeom prst="chevron">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solidFill>
              <a:schemeClr val="tx1"/>
            </a:solidFill>
          </a:endParaRPr>
        </a:p>
      </xdr:txBody>
    </xdr:sp>
    <xdr:clientData/>
  </xdr:twoCellAnchor>
  <xdr:twoCellAnchor>
    <xdr:from>
      <xdr:col>0</xdr:col>
      <xdr:colOff>515540</xdr:colOff>
      <xdr:row>25</xdr:row>
      <xdr:rowOff>5997</xdr:rowOff>
    </xdr:from>
    <xdr:to>
      <xdr:col>0</xdr:col>
      <xdr:colOff>731540</xdr:colOff>
      <xdr:row>26</xdr:row>
      <xdr:rowOff>31497</xdr:rowOff>
    </xdr:to>
    <xdr:sp macro="" textlink="">
      <xdr:nvSpPr>
        <xdr:cNvPr id="25" name="Cheurón 43"/>
        <xdr:cNvSpPr/>
      </xdr:nvSpPr>
      <xdr:spPr>
        <a:xfrm>
          <a:off x="515540" y="4425597"/>
          <a:ext cx="216000" cy="206475"/>
        </a:xfrm>
        <a:prstGeom prst="chevron">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solidFill>
              <a:schemeClr val="tx1"/>
            </a:solidFill>
          </a:endParaRPr>
        </a:p>
      </xdr:txBody>
    </xdr:sp>
    <xdr:clientData/>
  </xdr:twoCellAnchor>
  <xdr:twoCellAnchor>
    <xdr:from>
      <xdr:col>0</xdr:col>
      <xdr:colOff>525065</xdr:colOff>
      <xdr:row>26</xdr:row>
      <xdr:rowOff>170303</xdr:rowOff>
    </xdr:from>
    <xdr:to>
      <xdr:col>0</xdr:col>
      <xdr:colOff>741065</xdr:colOff>
      <xdr:row>28</xdr:row>
      <xdr:rowOff>17209</xdr:rowOff>
    </xdr:to>
    <xdr:sp macro="" textlink="">
      <xdr:nvSpPr>
        <xdr:cNvPr id="26" name="Cheurón 44"/>
        <xdr:cNvSpPr/>
      </xdr:nvSpPr>
      <xdr:spPr>
        <a:xfrm>
          <a:off x="525065" y="4770878"/>
          <a:ext cx="216000" cy="208856"/>
        </a:xfrm>
        <a:prstGeom prst="chevron">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solidFill>
              <a:schemeClr val="tx1"/>
            </a:solidFill>
          </a:endParaRPr>
        </a:p>
      </xdr:txBody>
    </xdr:sp>
    <xdr:clientData/>
  </xdr:twoCellAnchor>
  <xdr:twoCellAnchor>
    <xdr:from>
      <xdr:col>0</xdr:col>
      <xdr:colOff>531019</xdr:colOff>
      <xdr:row>28</xdr:row>
      <xdr:rowOff>164350</xdr:rowOff>
    </xdr:from>
    <xdr:to>
      <xdr:col>0</xdr:col>
      <xdr:colOff>747019</xdr:colOff>
      <xdr:row>30</xdr:row>
      <xdr:rowOff>11257</xdr:rowOff>
    </xdr:to>
    <xdr:sp macro="" textlink="">
      <xdr:nvSpPr>
        <xdr:cNvPr id="27" name="Cheurón 45"/>
        <xdr:cNvSpPr/>
      </xdr:nvSpPr>
      <xdr:spPr>
        <a:xfrm>
          <a:off x="531019" y="5126875"/>
          <a:ext cx="216000" cy="208857"/>
        </a:xfrm>
        <a:prstGeom prst="chevron">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solidFill>
              <a:schemeClr val="tx1"/>
            </a:solidFill>
          </a:endParaRPr>
        </a:p>
      </xdr:txBody>
    </xdr:sp>
    <xdr:clientData/>
  </xdr:twoCellAnchor>
  <xdr:twoCellAnchor>
    <xdr:from>
      <xdr:col>0</xdr:col>
      <xdr:colOff>522685</xdr:colOff>
      <xdr:row>30</xdr:row>
      <xdr:rowOff>150063</xdr:rowOff>
    </xdr:from>
    <xdr:to>
      <xdr:col>0</xdr:col>
      <xdr:colOff>738685</xdr:colOff>
      <xdr:row>31</xdr:row>
      <xdr:rowOff>175563</xdr:rowOff>
    </xdr:to>
    <xdr:sp macro="" textlink="">
      <xdr:nvSpPr>
        <xdr:cNvPr id="28" name="Cheurón 46"/>
        <xdr:cNvSpPr/>
      </xdr:nvSpPr>
      <xdr:spPr>
        <a:xfrm>
          <a:off x="522685" y="5474538"/>
          <a:ext cx="216000" cy="206475"/>
        </a:xfrm>
        <a:prstGeom prst="chevron">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solidFill>
              <a:schemeClr val="tx1"/>
            </a:solidFill>
          </a:endParaRPr>
        </a:p>
      </xdr:txBody>
    </xdr:sp>
    <xdr:clientData/>
  </xdr:twoCellAnchor>
  <xdr:twoCellAnchor>
    <xdr:from>
      <xdr:col>0</xdr:col>
      <xdr:colOff>517922</xdr:colOff>
      <xdr:row>33</xdr:row>
      <xdr:rowOff>11904</xdr:rowOff>
    </xdr:from>
    <xdr:to>
      <xdr:col>0</xdr:col>
      <xdr:colOff>733922</xdr:colOff>
      <xdr:row>34</xdr:row>
      <xdr:rowOff>37404</xdr:rowOff>
    </xdr:to>
    <xdr:sp macro="" textlink="">
      <xdr:nvSpPr>
        <xdr:cNvPr id="29" name="Cheurón 47"/>
        <xdr:cNvSpPr/>
      </xdr:nvSpPr>
      <xdr:spPr>
        <a:xfrm>
          <a:off x="517922" y="5879304"/>
          <a:ext cx="216000" cy="206475"/>
        </a:xfrm>
        <a:prstGeom prst="chevron">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solidFill>
              <a:schemeClr val="tx1"/>
            </a:solidFill>
          </a:endParaRPr>
        </a:p>
      </xdr:txBody>
    </xdr:sp>
    <xdr:clientData/>
  </xdr:twoCellAnchor>
  <xdr:twoCellAnchor>
    <xdr:from>
      <xdr:col>0</xdr:col>
      <xdr:colOff>527447</xdr:colOff>
      <xdr:row>34</xdr:row>
      <xdr:rowOff>176210</xdr:rowOff>
    </xdr:from>
    <xdr:to>
      <xdr:col>0</xdr:col>
      <xdr:colOff>743447</xdr:colOff>
      <xdr:row>36</xdr:row>
      <xdr:rowOff>35022</xdr:rowOff>
    </xdr:to>
    <xdr:sp macro="" textlink="">
      <xdr:nvSpPr>
        <xdr:cNvPr id="30" name="Cheurón 48"/>
        <xdr:cNvSpPr/>
      </xdr:nvSpPr>
      <xdr:spPr>
        <a:xfrm>
          <a:off x="527447" y="6224585"/>
          <a:ext cx="216000" cy="220762"/>
        </a:xfrm>
        <a:prstGeom prst="chevron">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solidFill>
              <a:schemeClr val="tx1"/>
            </a:solidFill>
          </a:endParaRPr>
        </a:p>
      </xdr:txBody>
    </xdr:sp>
    <xdr:clientData/>
  </xdr:twoCellAnchor>
  <xdr:twoCellAnchor>
    <xdr:from>
      <xdr:col>0</xdr:col>
      <xdr:colOff>548640</xdr:colOff>
      <xdr:row>37</xdr:row>
      <xdr:rowOff>0</xdr:rowOff>
    </xdr:from>
    <xdr:to>
      <xdr:col>0</xdr:col>
      <xdr:colOff>764640</xdr:colOff>
      <xdr:row>37</xdr:row>
      <xdr:rowOff>12165</xdr:rowOff>
    </xdr:to>
    <xdr:sp macro="" textlink="">
      <xdr:nvSpPr>
        <xdr:cNvPr id="37" name="Cheurón 52"/>
        <xdr:cNvSpPr/>
      </xdr:nvSpPr>
      <xdr:spPr>
        <a:xfrm>
          <a:off x="548640" y="8660130"/>
          <a:ext cx="216000" cy="229335"/>
        </a:xfrm>
        <a:prstGeom prst="chevron">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solidFill>
              <a:schemeClr val="tx1"/>
            </a:solidFill>
          </a:endParaRPr>
        </a:p>
      </xdr:txBody>
    </xdr:sp>
    <xdr:clientData/>
  </xdr:twoCellAnchor>
  <xdr:twoCellAnchor>
    <xdr:from>
      <xdr:col>0</xdr:col>
      <xdr:colOff>822022</xdr:colOff>
      <xdr:row>21</xdr:row>
      <xdr:rowOff>4267</xdr:rowOff>
    </xdr:from>
    <xdr:to>
      <xdr:col>6</xdr:col>
      <xdr:colOff>133412</xdr:colOff>
      <xdr:row>22</xdr:row>
      <xdr:rowOff>72911</xdr:rowOff>
    </xdr:to>
    <xdr:sp macro="" textlink="">
      <xdr:nvSpPr>
        <xdr:cNvPr id="43" name="18 Rectángulo">
          <a:hlinkClick xmlns:r="http://schemas.openxmlformats.org/officeDocument/2006/relationships" r:id="rId2"/>
        </xdr:cNvPr>
        <xdr:cNvSpPr/>
      </xdr:nvSpPr>
      <xdr:spPr>
        <a:xfrm>
          <a:off x="822022" y="3695205"/>
          <a:ext cx="4312015" cy="247237"/>
        </a:xfrm>
        <a:prstGeom prst="snip1Rect">
          <a:avLst>
            <a:gd name="adj" fmla="val 50000"/>
          </a:avLst>
        </a:prstGeom>
        <a:solidFill>
          <a:schemeClr val="accent2">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000" b="0" baseline="0">
              <a:latin typeface="Arial" panose="020B0604020202020204" pitchFamily="34" charset="0"/>
              <a:ea typeface="Tahoma" panose="020B0604030504040204" pitchFamily="34" charset="0"/>
              <a:cs typeface="Arial" panose="020B0604020202020204" pitchFamily="34" charset="0"/>
            </a:rPr>
            <a:t>METAS DE GRUPOS EN SITUACIÓN DE VULNERABILIDAD </a:t>
          </a:r>
          <a:endParaRPr lang="es-MX" sz="1000" b="0">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editAs="oneCell">
    <xdr:from>
      <xdr:col>6</xdr:col>
      <xdr:colOff>1125681</xdr:colOff>
      <xdr:row>0</xdr:row>
      <xdr:rowOff>205491</xdr:rowOff>
    </xdr:from>
    <xdr:to>
      <xdr:col>8</xdr:col>
      <xdr:colOff>225135</xdr:colOff>
      <xdr:row>4</xdr:row>
      <xdr:rowOff>154292</xdr:rowOff>
    </xdr:to>
    <xdr:pic>
      <xdr:nvPicPr>
        <xdr:cNvPr id="33" name="Imagen 3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022772" y="205491"/>
          <a:ext cx="1489363" cy="780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48243</xdr:colOff>
      <xdr:row>1</xdr:row>
      <xdr:rowOff>0</xdr:rowOff>
    </xdr:from>
    <xdr:to>
      <xdr:col>2</xdr:col>
      <xdr:colOff>819889</xdr:colOff>
      <xdr:row>4</xdr:row>
      <xdr:rowOff>76623</xdr:rowOff>
    </xdr:to>
    <xdr:pic>
      <xdr:nvPicPr>
        <xdr:cNvPr id="34" name="Imagen 33"/>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8243" y="460240"/>
          <a:ext cx="2434191" cy="6654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16</xdr:col>
      <xdr:colOff>134470</xdr:colOff>
      <xdr:row>17</xdr:row>
      <xdr:rowOff>156882</xdr:rowOff>
    </xdr:from>
    <xdr:to>
      <xdr:col>16</xdr:col>
      <xdr:colOff>649940</xdr:colOff>
      <xdr:row>18</xdr:row>
      <xdr:rowOff>134470</xdr:rowOff>
    </xdr:to>
    <xdr:sp macro="" textlink="">
      <xdr:nvSpPr>
        <xdr:cNvPr id="22" name="Flecha derecha 21"/>
        <xdr:cNvSpPr/>
      </xdr:nvSpPr>
      <xdr:spPr>
        <a:xfrm>
          <a:off x="18517720" y="5259561"/>
          <a:ext cx="515470" cy="168088"/>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16</xdr:col>
      <xdr:colOff>145675</xdr:colOff>
      <xdr:row>23</xdr:row>
      <xdr:rowOff>112056</xdr:rowOff>
    </xdr:from>
    <xdr:to>
      <xdr:col>16</xdr:col>
      <xdr:colOff>661145</xdr:colOff>
      <xdr:row>24</xdr:row>
      <xdr:rowOff>89644</xdr:rowOff>
    </xdr:to>
    <xdr:sp macro="" textlink="">
      <xdr:nvSpPr>
        <xdr:cNvPr id="23" name="Flecha derecha 22"/>
        <xdr:cNvSpPr/>
      </xdr:nvSpPr>
      <xdr:spPr>
        <a:xfrm>
          <a:off x="17167410" y="4751291"/>
          <a:ext cx="515470" cy="168088"/>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editAs="oneCell">
    <xdr:from>
      <xdr:col>0</xdr:col>
      <xdr:colOff>34637</xdr:colOff>
      <xdr:row>0</xdr:row>
      <xdr:rowOff>0</xdr:rowOff>
    </xdr:from>
    <xdr:to>
      <xdr:col>2</xdr:col>
      <xdr:colOff>1101437</xdr:colOff>
      <xdr:row>3</xdr:row>
      <xdr:rowOff>71015</xdr:rowOff>
    </xdr:to>
    <xdr:pic>
      <xdr:nvPicPr>
        <xdr:cNvPr id="2" name="Imagen 1"/>
        <xdr:cNvPicPr>
          <a:picLocks noChangeAspect="1"/>
        </xdr:cNvPicPr>
      </xdr:nvPicPr>
      <xdr:blipFill>
        <a:blip xmlns:r="http://schemas.openxmlformats.org/officeDocument/2006/relationships" r:embed="rId1"/>
        <a:stretch>
          <a:fillRect/>
        </a:stretch>
      </xdr:blipFill>
      <xdr:spPr>
        <a:xfrm>
          <a:off x="34637" y="0"/>
          <a:ext cx="4132118" cy="659833"/>
        </a:xfrm>
        <a:prstGeom prst="rect">
          <a:avLst/>
        </a:prstGeom>
      </xdr:spPr>
    </xdr:pic>
    <xdr:clientData/>
  </xdr:twoCellAnchor>
  <xdr:twoCellAnchor>
    <xdr:from>
      <xdr:col>16</xdr:col>
      <xdr:colOff>136071</xdr:colOff>
      <xdr:row>29</xdr:row>
      <xdr:rowOff>40822</xdr:rowOff>
    </xdr:from>
    <xdr:to>
      <xdr:col>16</xdr:col>
      <xdr:colOff>651541</xdr:colOff>
      <xdr:row>30</xdr:row>
      <xdr:rowOff>32018</xdr:rowOff>
    </xdr:to>
    <xdr:sp macro="" textlink="">
      <xdr:nvSpPr>
        <xdr:cNvPr id="16" name="Flecha derecha 15"/>
        <xdr:cNvSpPr/>
      </xdr:nvSpPr>
      <xdr:spPr>
        <a:xfrm>
          <a:off x="18519321" y="7429501"/>
          <a:ext cx="515470" cy="168088"/>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16</xdr:col>
      <xdr:colOff>138793</xdr:colOff>
      <xdr:row>34</xdr:row>
      <xdr:rowOff>179616</xdr:rowOff>
    </xdr:from>
    <xdr:to>
      <xdr:col>16</xdr:col>
      <xdr:colOff>654263</xdr:colOff>
      <xdr:row>35</xdr:row>
      <xdr:rowOff>157204</xdr:rowOff>
    </xdr:to>
    <xdr:sp macro="" textlink="">
      <xdr:nvSpPr>
        <xdr:cNvPr id="17" name="Flecha derecha 16"/>
        <xdr:cNvSpPr/>
      </xdr:nvSpPr>
      <xdr:spPr>
        <a:xfrm>
          <a:off x="18522043" y="8507187"/>
          <a:ext cx="515470" cy="168088"/>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76200</xdr:colOff>
      <xdr:row>0</xdr:row>
      <xdr:rowOff>76200</xdr:rowOff>
    </xdr:from>
    <xdr:to>
      <xdr:col>2</xdr:col>
      <xdr:colOff>1137557</xdr:colOff>
      <xdr:row>3</xdr:row>
      <xdr:rowOff>117279</xdr:rowOff>
    </xdr:to>
    <xdr:pic>
      <xdr:nvPicPr>
        <xdr:cNvPr id="12" name="Imagen 11"/>
        <xdr:cNvPicPr>
          <a:picLocks noChangeAspect="1"/>
        </xdr:cNvPicPr>
      </xdr:nvPicPr>
      <xdr:blipFill>
        <a:blip xmlns:r="http://schemas.openxmlformats.org/officeDocument/2006/relationships" r:embed="rId1"/>
        <a:stretch>
          <a:fillRect/>
        </a:stretch>
      </xdr:blipFill>
      <xdr:spPr>
        <a:xfrm>
          <a:off x="76200" y="76200"/>
          <a:ext cx="4128407" cy="669729"/>
        </a:xfrm>
        <a:prstGeom prst="rect">
          <a:avLst/>
        </a:prstGeom>
      </xdr:spPr>
    </xdr:pic>
    <xdr:clientData/>
  </xdr:twoCellAnchor>
  <xdr:twoCellAnchor>
    <xdr:from>
      <xdr:col>16</xdr:col>
      <xdr:colOff>134470</xdr:colOff>
      <xdr:row>17</xdr:row>
      <xdr:rowOff>156882</xdr:rowOff>
    </xdr:from>
    <xdr:to>
      <xdr:col>16</xdr:col>
      <xdr:colOff>649940</xdr:colOff>
      <xdr:row>18</xdr:row>
      <xdr:rowOff>134470</xdr:rowOff>
    </xdr:to>
    <xdr:sp macro="" textlink="">
      <xdr:nvSpPr>
        <xdr:cNvPr id="14" name="Flecha derecha 13"/>
        <xdr:cNvSpPr/>
      </xdr:nvSpPr>
      <xdr:spPr>
        <a:xfrm>
          <a:off x="18470095" y="5271807"/>
          <a:ext cx="515470" cy="168088"/>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16</xdr:col>
      <xdr:colOff>145675</xdr:colOff>
      <xdr:row>23</xdr:row>
      <xdr:rowOff>112056</xdr:rowOff>
    </xdr:from>
    <xdr:to>
      <xdr:col>16</xdr:col>
      <xdr:colOff>661145</xdr:colOff>
      <xdr:row>24</xdr:row>
      <xdr:rowOff>89644</xdr:rowOff>
    </xdr:to>
    <xdr:sp macro="" textlink="">
      <xdr:nvSpPr>
        <xdr:cNvPr id="15" name="Flecha derecha 14"/>
        <xdr:cNvSpPr/>
      </xdr:nvSpPr>
      <xdr:spPr>
        <a:xfrm>
          <a:off x="18481300" y="6369981"/>
          <a:ext cx="515470" cy="168088"/>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16</xdr:col>
      <xdr:colOff>136071</xdr:colOff>
      <xdr:row>29</xdr:row>
      <xdr:rowOff>40822</xdr:rowOff>
    </xdr:from>
    <xdr:to>
      <xdr:col>16</xdr:col>
      <xdr:colOff>651541</xdr:colOff>
      <xdr:row>30</xdr:row>
      <xdr:rowOff>32018</xdr:rowOff>
    </xdr:to>
    <xdr:sp macro="" textlink="">
      <xdr:nvSpPr>
        <xdr:cNvPr id="17" name="Flecha derecha 16"/>
        <xdr:cNvSpPr/>
      </xdr:nvSpPr>
      <xdr:spPr>
        <a:xfrm>
          <a:off x="18471696" y="7441747"/>
          <a:ext cx="515470" cy="172171"/>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16</xdr:col>
      <xdr:colOff>138793</xdr:colOff>
      <xdr:row>34</xdr:row>
      <xdr:rowOff>179616</xdr:rowOff>
    </xdr:from>
    <xdr:to>
      <xdr:col>16</xdr:col>
      <xdr:colOff>654263</xdr:colOff>
      <xdr:row>35</xdr:row>
      <xdr:rowOff>157204</xdr:rowOff>
    </xdr:to>
    <xdr:sp macro="" textlink="">
      <xdr:nvSpPr>
        <xdr:cNvPr id="19" name="Flecha derecha 18"/>
        <xdr:cNvSpPr/>
      </xdr:nvSpPr>
      <xdr:spPr>
        <a:xfrm>
          <a:off x="18474418" y="8523516"/>
          <a:ext cx="515470" cy="168088"/>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86591</xdr:colOff>
      <xdr:row>0</xdr:row>
      <xdr:rowOff>32905</xdr:rowOff>
    </xdr:from>
    <xdr:to>
      <xdr:col>2</xdr:col>
      <xdr:colOff>1662298</xdr:colOff>
      <xdr:row>3</xdr:row>
      <xdr:rowOff>56666</xdr:rowOff>
    </xdr:to>
    <xdr:pic>
      <xdr:nvPicPr>
        <xdr:cNvPr id="12" name="Imagen 11"/>
        <xdr:cNvPicPr>
          <a:picLocks noChangeAspect="1"/>
        </xdr:cNvPicPr>
      </xdr:nvPicPr>
      <xdr:blipFill>
        <a:blip xmlns:r="http://schemas.openxmlformats.org/officeDocument/2006/relationships" r:embed="rId1"/>
        <a:stretch>
          <a:fillRect/>
        </a:stretch>
      </xdr:blipFill>
      <xdr:spPr>
        <a:xfrm>
          <a:off x="86591" y="32905"/>
          <a:ext cx="4121480" cy="612579"/>
        </a:xfrm>
        <a:prstGeom prst="rect">
          <a:avLst/>
        </a:prstGeom>
      </xdr:spPr>
    </xdr:pic>
    <xdr:clientData/>
  </xdr:twoCellAnchor>
  <xdr:twoCellAnchor>
    <xdr:from>
      <xdr:col>16</xdr:col>
      <xdr:colOff>134470</xdr:colOff>
      <xdr:row>15</xdr:row>
      <xdr:rowOff>156882</xdr:rowOff>
    </xdr:from>
    <xdr:to>
      <xdr:col>16</xdr:col>
      <xdr:colOff>649940</xdr:colOff>
      <xdr:row>16</xdr:row>
      <xdr:rowOff>134470</xdr:rowOff>
    </xdr:to>
    <xdr:sp macro="" textlink="">
      <xdr:nvSpPr>
        <xdr:cNvPr id="33" name="Flecha derecha 32"/>
        <xdr:cNvSpPr/>
      </xdr:nvSpPr>
      <xdr:spPr>
        <a:xfrm>
          <a:off x="18470095" y="5252757"/>
          <a:ext cx="515470" cy="168088"/>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16</xdr:col>
      <xdr:colOff>145675</xdr:colOff>
      <xdr:row>21</xdr:row>
      <xdr:rowOff>112056</xdr:rowOff>
    </xdr:from>
    <xdr:to>
      <xdr:col>16</xdr:col>
      <xdr:colOff>661145</xdr:colOff>
      <xdr:row>22</xdr:row>
      <xdr:rowOff>89644</xdr:rowOff>
    </xdr:to>
    <xdr:sp macro="" textlink="">
      <xdr:nvSpPr>
        <xdr:cNvPr id="34" name="Flecha derecha 33"/>
        <xdr:cNvSpPr/>
      </xdr:nvSpPr>
      <xdr:spPr>
        <a:xfrm>
          <a:off x="18481300" y="6350931"/>
          <a:ext cx="515470" cy="168088"/>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16</xdr:col>
      <xdr:colOff>136071</xdr:colOff>
      <xdr:row>27</xdr:row>
      <xdr:rowOff>40822</xdr:rowOff>
    </xdr:from>
    <xdr:to>
      <xdr:col>16</xdr:col>
      <xdr:colOff>651541</xdr:colOff>
      <xdr:row>28</xdr:row>
      <xdr:rowOff>32018</xdr:rowOff>
    </xdr:to>
    <xdr:sp macro="" textlink="">
      <xdr:nvSpPr>
        <xdr:cNvPr id="35" name="Flecha derecha 34"/>
        <xdr:cNvSpPr/>
      </xdr:nvSpPr>
      <xdr:spPr>
        <a:xfrm>
          <a:off x="18471696" y="7422697"/>
          <a:ext cx="515470" cy="172171"/>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16</xdr:col>
      <xdr:colOff>138793</xdr:colOff>
      <xdr:row>32</xdr:row>
      <xdr:rowOff>179616</xdr:rowOff>
    </xdr:from>
    <xdr:to>
      <xdr:col>16</xdr:col>
      <xdr:colOff>654263</xdr:colOff>
      <xdr:row>33</xdr:row>
      <xdr:rowOff>157204</xdr:rowOff>
    </xdr:to>
    <xdr:sp macro="" textlink="">
      <xdr:nvSpPr>
        <xdr:cNvPr id="36" name="Flecha derecha 35"/>
        <xdr:cNvSpPr/>
      </xdr:nvSpPr>
      <xdr:spPr>
        <a:xfrm>
          <a:off x="18474418" y="8504466"/>
          <a:ext cx="515470" cy="168088"/>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152400</xdr:colOff>
      <xdr:row>0</xdr:row>
      <xdr:rowOff>133350</xdr:rowOff>
    </xdr:from>
    <xdr:to>
      <xdr:col>2</xdr:col>
      <xdr:colOff>1137557</xdr:colOff>
      <xdr:row>4</xdr:row>
      <xdr:rowOff>1247</xdr:rowOff>
    </xdr:to>
    <xdr:pic>
      <xdr:nvPicPr>
        <xdr:cNvPr id="22" name="Imagen 21"/>
        <xdr:cNvPicPr>
          <a:picLocks noChangeAspect="1"/>
        </xdr:cNvPicPr>
      </xdr:nvPicPr>
      <xdr:blipFill>
        <a:blip xmlns:r="http://schemas.openxmlformats.org/officeDocument/2006/relationships" r:embed="rId1"/>
        <a:stretch>
          <a:fillRect/>
        </a:stretch>
      </xdr:blipFill>
      <xdr:spPr>
        <a:xfrm>
          <a:off x="152400" y="133350"/>
          <a:ext cx="4128407" cy="669729"/>
        </a:xfrm>
        <a:prstGeom prst="rect">
          <a:avLst/>
        </a:prstGeom>
      </xdr:spPr>
    </xdr:pic>
    <xdr:clientData/>
  </xdr:twoCellAnchor>
  <xdr:twoCellAnchor>
    <xdr:from>
      <xdr:col>16</xdr:col>
      <xdr:colOff>134470</xdr:colOff>
      <xdr:row>15</xdr:row>
      <xdr:rowOff>156882</xdr:rowOff>
    </xdr:from>
    <xdr:to>
      <xdr:col>16</xdr:col>
      <xdr:colOff>649940</xdr:colOff>
      <xdr:row>16</xdr:row>
      <xdr:rowOff>134470</xdr:rowOff>
    </xdr:to>
    <xdr:sp macro="" textlink="">
      <xdr:nvSpPr>
        <xdr:cNvPr id="23" name="Flecha derecha 22"/>
        <xdr:cNvSpPr/>
      </xdr:nvSpPr>
      <xdr:spPr>
        <a:xfrm>
          <a:off x="19765495" y="4500282"/>
          <a:ext cx="515470" cy="168088"/>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16</xdr:col>
      <xdr:colOff>145675</xdr:colOff>
      <xdr:row>21</xdr:row>
      <xdr:rowOff>112056</xdr:rowOff>
    </xdr:from>
    <xdr:to>
      <xdr:col>16</xdr:col>
      <xdr:colOff>661145</xdr:colOff>
      <xdr:row>22</xdr:row>
      <xdr:rowOff>89644</xdr:rowOff>
    </xdr:to>
    <xdr:sp macro="" textlink="">
      <xdr:nvSpPr>
        <xdr:cNvPr id="24" name="Flecha derecha 23"/>
        <xdr:cNvSpPr/>
      </xdr:nvSpPr>
      <xdr:spPr>
        <a:xfrm>
          <a:off x="19776700" y="5598456"/>
          <a:ext cx="515470" cy="168088"/>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16</xdr:col>
      <xdr:colOff>136071</xdr:colOff>
      <xdr:row>27</xdr:row>
      <xdr:rowOff>40822</xdr:rowOff>
    </xdr:from>
    <xdr:to>
      <xdr:col>16</xdr:col>
      <xdr:colOff>651541</xdr:colOff>
      <xdr:row>28</xdr:row>
      <xdr:rowOff>32018</xdr:rowOff>
    </xdr:to>
    <xdr:sp macro="" textlink="">
      <xdr:nvSpPr>
        <xdr:cNvPr id="25" name="Flecha derecha 24"/>
        <xdr:cNvSpPr/>
      </xdr:nvSpPr>
      <xdr:spPr>
        <a:xfrm>
          <a:off x="19767096" y="6670222"/>
          <a:ext cx="515470" cy="181696"/>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16</xdr:col>
      <xdr:colOff>138793</xdr:colOff>
      <xdr:row>32</xdr:row>
      <xdr:rowOff>179616</xdr:rowOff>
    </xdr:from>
    <xdr:to>
      <xdr:col>16</xdr:col>
      <xdr:colOff>654263</xdr:colOff>
      <xdr:row>33</xdr:row>
      <xdr:rowOff>157204</xdr:rowOff>
    </xdr:to>
    <xdr:sp macro="" textlink="">
      <xdr:nvSpPr>
        <xdr:cNvPr id="26" name="Flecha derecha 25"/>
        <xdr:cNvSpPr/>
      </xdr:nvSpPr>
      <xdr:spPr>
        <a:xfrm>
          <a:off x="19769818" y="7761516"/>
          <a:ext cx="515470" cy="168088"/>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100853</xdr:colOff>
      <xdr:row>15</xdr:row>
      <xdr:rowOff>470645</xdr:rowOff>
    </xdr:from>
    <xdr:to>
      <xdr:col>7</xdr:col>
      <xdr:colOff>690284</xdr:colOff>
      <xdr:row>15</xdr:row>
      <xdr:rowOff>651620</xdr:rowOff>
    </xdr:to>
    <xdr:sp macro="" textlink="">
      <xdr:nvSpPr>
        <xdr:cNvPr id="12" name="Flecha derecha 11"/>
        <xdr:cNvSpPr/>
      </xdr:nvSpPr>
      <xdr:spPr>
        <a:xfrm>
          <a:off x="7014882" y="3137645"/>
          <a:ext cx="589431" cy="180975"/>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12</xdr:col>
      <xdr:colOff>89648</xdr:colOff>
      <xdr:row>15</xdr:row>
      <xdr:rowOff>448235</xdr:rowOff>
    </xdr:from>
    <xdr:to>
      <xdr:col>12</xdr:col>
      <xdr:colOff>679079</xdr:colOff>
      <xdr:row>15</xdr:row>
      <xdr:rowOff>629210</xdr:rowOff>
    </xdr:to>
    <xdr:sp macro="" textlink="">
      <xdr:nvSpPr>
        <xdr:cNvPr id="13" name="Flecha derecha 12"/>
        <xdr:cNvSpPr/>
      </xdr:nvSpPr>
      <xdr:spPr>
        <a:xfrm>
          <a:off x="13469472" y="3115235"/>
          <a:ext cx="589431" cy="180975"/>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7</xdr:col>
      <xdr:colOff>112059</xdr:colOff>
      <xdr:row>36</xdr:row>
      <xdr:rowOff>67235</xdr:rowOff>
    </xdr:from>
    <xdr:to>
      <xdr:col>7</xdr:col>
      <xdr:colOff>701490</xdr:colOff>
      <xdr:row>36</xdr:row>
      <xdr:rowOff>248207</xdr:rowOff>
    </xdr:to>
    <xdr:sp macro="" textlink="">
      <xdr:nvSpPr>
        <xdr:cNvPr id="18" name="Flecha derecha 17"/>
        <xdr:cNvSpPr/>
      </xdr:nvSpPr>
      <xdr:spPr>
        <a:xfrm>
          <a:off x="7026088" y="10735235"/>
          <a:ext cx="589431" cy="180972"/>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7</xdr:col>
      <xdr:colOff>119743</xdr:colOff>
      <xdr:row>17</xdr:row>
      <xdr:rowOff>457200</xdr:rowOff>
    </xdr:from>
    <xdr:to>
      <xdr:col>7</xdr:col>
      <xdr:colOff>709174</xdr:colOff>
      <xdr:row>17</xdr:row>
      <xdr:rowOff>649061</xdr:rowOff>
    </xdr:to>
    <xdr:sp macro="" textlink="">
      <xdr:nvSpPr>
        <xdr:cNvPr id="20" name="Flecha derecha 11"/>
        <xdr:cNvSpPr/>
      </xdr:nvSpPr>
      <xdr:spPr>
        <a:xfrm>
          <a:off x="7064829" y="6139543"/>
          <a:ext cx="589431" cy="191861"/>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11</xdr:col>
      <xdr:colOff>2494311</xdr:colOff>
      <xdr:row>17</xdr:row>
      <xdr:rowOff>457695</xdr:rowOff>
    </xdr:from>
    <xdr:to>
      <xdr:col>12</xdr:col>
      <xdr:colOff>555288</xdr:colOff>
      <xdr:row>17</xdr:row>
      <xdr:rowOff>638670</xdr:rowOff>
    </xdr:to>
    <xdr:sp macro="" textlink="">
      <xdr:nvSpPr>
        <xdr:cNvPr id="22" name="Flecha derecha 11"/>
        <xdr:cNvSpPr/>
      </xdr:nvSpPr>
      <xdr:spPr>
        <a:xfrm>
          <a:off x="13422084" y="6259286"/>
          <a:ext cx="589431" cy="180975"/>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7</xdr:col>
      <xdr:colOff>97971</xdr:colOff>
      <xdr:row>26</xdr:row>
      <xdr:rowOff>43542</xdr:rowOff>
    </xdr:from>
    <xdr:to>
      <xdr:col>7</xdr:col>
      <xdr:colOff>687402</xdr:colOff>
      <xdr:row>26</xdr:row>
      <xdr:rowOff>224517</xdr:rowOff>
    </xdr:to>
    <xdr:sp macro="" textlink="">
      <xdr:nvSpPr>
        <xdr:cNvPr id="24" name="Flecha derecha 11"/>
        <xdr:cNvSpPr/>
      </xdr:nvSpPr>
      <xdr:spPr>
        <a:xfrm>
          <a:off x="7043057" y="9655628"/>
          <a:ext cx="589431" cy="180975"/>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7</xdr:col>
      <xdr:colOff>108857</xdr:colOff>
      <xdr:row>27</xdr:row>
      <xdr:rowOff>500743</xdr:rowOff>
    </xdr:from>
    <xdr:to>
      <xdr:col>7</xdr:col>
      <xdr:colOff>698288</xdr:colOff>
      <xdr:row>27</xdr:row>
      <xdr:rowOff>681718</xdr:rowOff>
    </xdr:to>
    <xdr:sp macro="" textlink="">
      <xdr:nvSpPr>
        <xdr:cNvPr id="25" name="Flecha derecha 11"/>
        <xdr:cNvSpPr/>
      </xdr:nvSpPr>
      <xdr:spPr>
        <a:xfrm>
          <a:off x="7053943" y="11049000"/>
          <a:ext cx="589431" cy="180975"/>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12</xdr:col>
      <xdr:colOff>65315</xdr:colOff>
      <xdr:row>27</xdr:row>
      <xdr:rowOff>489857</xdr:rowOff>
    </xdr:from>
    <xdr:to>
      <xdr:col>12</xdr:col>
      <xdr:colOff>654746</xdr:colOff>
      <xdr:row>27</xdr:row>
      <xdr:rowOff>670832</xdr:rowOff>
    </xdr:to>
    <xdr:sp macro="" textlink="">
      <xdr:nvSpPr>
        <xdr:cNvPr id="27" name="Flecha derecha 11"/>
        <xdr:cNvSpPr/>
      </xdr:nvSpPr>
      <xdr:spPr>
        <a:xfrm>
          <a:off x="13476515" y="11038114"/>
          <a:ext cx="589431" cy="180975"/>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12</xdr:col>
      <xdr:colOff>119744</xdr:colOff>
      <xdr:row>26</xdr:row>
      <xdr:rowOff>130629</xdr:rowOff>
    </xdr:from>
    <xdr:to>
      <xdr:col>12</xdr:col>
      <xdr:colOff>709175</xdr:colOff>
      <xdr:row>26</xdr:row>
      <xdr:rowOff>311604</xdr:rowOff>
    </xdr:to>
    <xdr:sp macro="" textlink="">
      <xdr:nvSpPr>
        <xdr:cNvPr id="28" name="Flecha derecha 11"/>
        <xdr:cNvSpPr/>
      </xdr:nvSpPr>
      <xdr:spPr>
        <a:xfrm>
          <a:off x="13530944" y="9742715"/>
          <a:ext cx="589431" cy="180975"/>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7</xdr:col>
      <xdr:colOff>97972</xdr:colOff>
      <xdr:row>37</xdr:row>
      <xdr:rowOff>370114</xdr:rowOff>
    </xdr:from>
    <xdr:to>
      <xdr:col>7</xdr:col>
      <xdr:colOff>687403</xdr:colOff>
      <xdr:row>38</xdr:row>
      <xdr:rowOff>28575</xdr:rowOff>
    </xdr:to>
    <xdr:sp macro="" textlink="">
      <xdr:nvSpPr>
        <xdr:cNvPr id="29" name="Flecha derecha 11"/>
        <xdr:cNvSpPr/>
      </xdr:nvSpPr>
      <xdr:spPr>
        <a:xfrm>
          <a:off x="7043058" y="15653657"/>
          <a:ext cx="589431" cy="180975"/>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editAs="oneCell">
    <xdr:from>
      <xdr:col>0</xdr:col>
      <xdr:colOff>103909</xdr:colOff>
      <xdr:row>0</xdr:row>
      <xdr:rowOff>86591</xdr:rowOff>
    </xdr:from>
    <xdr:to>
      <xdr:col>5</xdr:col>
      <xdr:colOff>23998</xdr:colOff>
      <xdr:row>3</xdr:row>
      <xdr:rowOff>98229</xdr:rowOff>
    </xdr:to>
    <xdr:pic>
      <xdr:nvPicPr>
        <xdr:cNvPr id="14" name="Imagen 13"/>
        <xdr:cNvPicPr>
          <a:picLocks noChangeAspect="1"/>
        </xdr:cNvPicPr>
      </xdr:nvPicPr>
      <xdr:blipFill>
        <a:blip xmlns:r="http://schemas.openxmlformats.org/officeDocument/2006/relationships" r:embed="rId1"/>
        <a:stretch>
          <a:fillRect/>
        </a:stretch>
      </xdr:blipFill>
      <xdr:spPr>
        <a:xfrm>
          <a:off x="103909" y="86591"/>
          <a:ext cx="4128407" cy="66972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11</xdr:col>
      <xdr:colOff>104775</xdr:colOff>
      <xdr:row>52</xdr:row>
      <xdr:rowOff>247650</xdr:rowOff>
    </xdr:from>
    <xdr:to>
      <xdr:col>11</xdr:col>
      <xdr:colOff>694206</xdr:colOff>
      <xdr:row>53</xdr:row>
      <xdr:rowOff>85724</xdr:rowOff>
    </xdr:to>
    <xdr:sp macro="" textlink="">
      <xdr:nvSpPr>
        <xdr:cNvPr id="8" name="Flecha derecha 7"/>
        <xdr:cNvSpPr/>
      </xdr:nvSpPr>
      <xdr:spPr>
        <a:xfrm>
          <a:off x="9705975" y="9477375"/>
          <a:ext cx="589431" cy="180974"/>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11</xdr:col>
      <xdr:colOff>123825</xdr:colOff>
      <xdr:row>56</xdr:row>
      <xdr:rowOff>200025</xdr:rowOff>
    </xdr:from>
    <xdr:to>
      <xdr:col>11</xdr:col>
      <xdr:colOff>713256</xdr:colOff>
      <xdr:row>57</xdr:row>
      <xdr:rowOff>38099</xdr:rowOff>
    </xdr:to>
    <xdr:sp macro="" textlink="">
      <xdr:nvSpPr>
        <xdr:cNvPr id="9" name="Flecha derecha 8"/>
        <xdr:cNvSpPr/>
      </xdr:nvSpPr>
      <xdr:spPr>
        <a:xfrm>
          <a:off x="9725025" y="10801350"/>
          <a:ext cx="589431" cy="180974"/>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11</xdr:col>
      <xdr:colOff>79001</xdr:colOff>
      <xdr:row>163</xdr:row>
      <xdr:rowOff>200025</xdr:rowOff>
    </xdr:from>
    <xdr:to>
      <xdr:col>11</xdr:col>
      <xdr:colOff>620807</xdr:colOff>
      <xdr:row>164</xdr:row>
      <xdr:rowOff>38099</xdr:rowOff>
    </xdr:to>
    <xdr:sp macro="" textlink="">
      <xdr:nvSpPr>
        <xdr:cNvPr id="11" name="Flecha derecha 10"/>
        <xdr:cNvSpPr/>
      </xdr:nvSpPr>
      <xdr:spPr>
        <a:xfrm>
          <a:off x="12058089" y="53909819"/>
          <a:ext cx="541806" cy="185456"/>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11</xdr:col>
      <xdr:colOff>78440</xdr:colOff>
      <xdr:row>159</xdr:row>
      <xdr:rowOff>302558</xdr:rowOff>
    </xdr:from>
    <xdr:to>
      <xdr:col>11</xdr:col>
      <xdr:colOff>620246</xdr:colOff>
      <xdr:row>160</xdr:row>
      <xdr:rowOff>140632</xdr:rowOff>
    </xdr:to>
    <xdr:sp macro="" textlink="">
      <xdr:nvSpPr>
        <xdr:cNvPr id="12" name="Flecha derecha 11"/>
        <xdr:cNvSpPr/>
      </xdr:nvSpPr>
      <xdr:spPr>
        <a:xfrm>
          <a:off x="12057528" y="52622823"/>
          <a:ext cx="541806" cy="185456"/>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editAs="oneCell">
    <xdr:from>
      <xdr:col>0</xdr:col>
      <xdr:colOff>0</xdr:colOff>
      <xdr:row>0</xdr:row>
      <xdr:rowOff>114300</xdr:rowOff>
    </xdr:from>
    <xdr:to>
      <xdr:col>2</xdr:col>
      <xdr:colOff>2833007</xdr:colOff>
      <xdr:row>3</xdr:row>
      <xdr:rowOff>98229</xdr:rowOff>
    </xdr:to>
    <xdr:pic>
      <xdr:nvPicPr>
        <xdr:cNvPr id="10" name="Imagen 9"/>
        <xdr:cNvPicPr>
          <a:picLocks noChangeAspect="1"/>
        </xdr:cNvPicPr>
      </xdr:nvPicPr>
      <xdr:blipFill>
        <a:blip xmlns:r="http://schemas.openxmlformats.org/officeDocument/2006/relationships" r:embed="rId1"/>
        <a:stretch>
          <a:fillRect/>
        </a:stretch>
      </xdr:blipFill>
      <xdr:spPr>
        <a:xfrm>
          <a:off x="0" y="114300"/>
          <a:ext cx="4128407" cy="66972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7</xdr:col>
      <xdr:colOff>112058</xdr:colOff>
      <xdr:row>17</xdr:row>
      <xdr:rowOff>425823</xdr:rowOff>
    </xdr:from>
    <xdr:to>
      <xdr:col>7</xdr:col>
      <xdr:colOff>701489</xdr:colOff>
      <xdr:row>18</xdr:row>
      <xdr:rowOff>68915</xdr:rowOff>
    </xdr:to>
    <xdr:sp macro="" textlink="">
      <xdr:nvSpPr>
        <xdr:cNvPr id="5" name="Flecha derecha 4"/>
        <xdr:cNvSpPr/>
      </xdr:nvSpPr>
      <xdr:spPr>
        <a:xfrm>
          <a:off x="8101852" y="3417794"/>
          <a:ext cx="589431" cy="180974"/>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0</xdr:col>
      <xdr:colOff>217715</xdr:colOff>
      <xdr:row>18</xdr:row>
      <xdr:rowOff>393329</xdr:rowOff>
    </xdr:from>
    <xdr:to>
      <xdr:col>3</xdr:col>
      <xdr:colOff>609920</xdr:colOff>
      <xdr:row>28</xdr:row>
      <xdr:rowOff>149680</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123265</xdr:colOff>
      <xdr:row>15</xdr:row>
      <xdr:rowOff>571500</xdr:rowOff>
    </xdr:from>
    <xdr:to>
      <xdr:col>7</xdr:col>
      <xdr:colOff>712696</xdr:colOff>
      <xdr:row>16</xdr:row>
      <xdr:rowOff>68915</xdr:rowOff>
    </xdr:to>
    <xdr:sp macro="" textlink="">
      <xdr:nvSpPr>
        <xdr:cNvPr id="7" name="Flecha derecha 6"/>
        <xdr:cNvSpPr/>
      </xdr:nvSpPr>
      <xdr:spPr>
        <a:xfrm>
          <a:off x="7575177" y="2286000"/>
          <a:ext cx="589431" cy="180974"/>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7</xdr:col>
      <xdr:colOff>112058</xdr:colOff>
      <xdr:row>39</xdr:row>
      <xdr:rowOff>425823</xdr:rowOff>
    </xdr:from>
    <xdr:to>
      <xdr:col>7</xdr:col>
      <xdr:colOff>701489</xdr:colOff>
      <xdr:row>40</xdr:row>
      <xdr:rowOff>68915</xdr:rowOff>
    </xdr:to>
    <xdr:sp macro="" textlink="">
      <xdr:nvSpPr>
        <xdr:cNvPr id="8" name="Flecha derecha 7"/>
        <xdr:cNvSpPr/>
      </xdr:nvSpPr>
      <xdr:spPr>
        <a:xfrm>
          <a:off x="8337176" y="5546911"/>
          <a:ext cx="589431" cy="180975"/>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0</xdr:col>
      <xdr:colOff>298556</xdr:colOff>
      <xdr:row>40</xdr:row>
      <xdr:rowOff>415419</xdr:rowOff>
    </xdr:from>
    <xdr:to>
      <xdr:col>3</xdr:col>
      <xdr:colOff>690761</xdr:colOff>
      <xdr:row>50</xdr:row>
      <xdr:rowOff>106934</xdr:rowOff>
    </xdr:to>
    <xdr:graphicFrame macro="">
      <xdr:nvGraphicFramePr>
        <xdr:cNvPr id="12" name="Gráfico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114300</xdr:colOff>
      <xdr:row>37</xdr:row>
      <xdr:rowOff>609600</xdr:rowOff>
    </xdr:from>
    <xdr:to>
      <xdr:col>7</xdr:col>
      <xdr:colOff>703731</xdr:colOff>
      <xdr:row>38</xdr:row>
      <xdr:rowOff>157815</xdr:rowOff>
    </xdr:to>
    <xdr:sp macro="" textlink="">
      <xdr:nvSpPr>
        <xdr:cNvPr id="13" name="Flecha derecha 6"/>
        <xdr:cNvSpPr/>
      </xdr:nvSpPr>
      <xdr:spPr>
        <a:xfrm>
          <a:off x="8318500" y="11366500"/>
          <a:ext cx="589431" cy="183215"/>
        </a:xfrm>
        <a:prstGeom prst="rightArrow">
          <a:avLst/>
        </a:prstGeom>
        <a:solidFill>
          <a:schemeClr val="accent2"/>
        </a:solidFill>
        <a:ln>
          <a:solidFill>
            <a:srgbClr val="9900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editAs="oneCell">
    <xdr:from>
      <xdr:col>0</xdr:col>
      <xdr:colOff>0</xdr:colOff>
      <xdr:row>0</xdr:row>
      <xdr:rowOff>95251</xdr:rowOff>
    </xdr:from>
    <xdr:to>
      <xdr:col>3</xdr:col>
      <xdr:colOff>15875</xdr:colOff>
      <xdr:row>2</xdr:row>
      <xdr:rowOff>136639</xdr:rowOff>
    </xdr:to>
    <xdr:pic>
      <xdr:nvPicPr>
        <xdr:cNvPr id="14" name="Imagen 13"/>
        <xdr:cNvPicPr>
          <a:picLocks noChangeAspect="1"/>
        </xdr:cNvPicPr>
      </xdr:nvPicPr>
      <xdr:blipFill>
        <a:blip xmlns:r="http://schemas.openxmlformats.org/officeDocument/2006/relationships" r:embed="rId3"/>
        <a:stretch>
          <a:fillRect/>
        </a:stretch>
      </xdr:blipFill>
      <xdr:spPr>
        <a:xfrm>
          <a:off x="0" y="95251"/>
          <a:ext cx="3190875" cy="5176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Users\ctellez\Downloads\IAT%20NUEVO%20eli%20y%20jorge%20(Casandra%20Tellez%20Perez).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Índice"/>
      <sheetName val="Guía de usuario"/>
      <sheetName val="MEVyT"/>
      <sheetName val="MEVyT Modulos"/>
      <sheetName val="MEVyT Acreditación"/>
      <sheetName val="Asesores"/>
      <sheetName val="PEC"/>
      <sheetName val="Convenios"/>
      <sheetName val="Buenas Prácticas"/>
      <sheetName val="Base de Datos"/>
    </sheetNames>
    <sheetDataSet>
      <sheetData sheetId="0"/>
      <sheetData sheetId="1"/>
      <sheetData sheetId="2"/>
      <sheetData sheetId="3"/>
      <sheetData sheetId="4"/>
      <sheetData sheetId="5"/>
      <sheetData sheetId="6"/>
      <sheetData sheetId="7"/>
      <sheetData sheetId="8"/>
      <sheetData sheetId="9"/>
      <sheetData sheetId="10">
        <row r="2">
          <cell r="F2" t="str">
            <v>Administrativos de la Administración Pública Federal</v>
          </cell>
        </row>
        <row r="3">
          <cell r="F3" t="str">
            <v>Gobernación</v>
          </cell>
          <cell r="S3">
            <v>1</v>
          </cell>
        </row>
        <row r="4">
          <cell r="F4" t="str">
            <v>Hacienda y Crédito Público</v>
          </cell>
          <cell r="N4" t="str">
            <v>Verbal</v>
          </cell>
          <cell r="O4" t="str">
            <v>Si</v>
          </cell>
          <cell r="S4">
            <v>2</v>
          </cell>
          <cell r="U4" t="str">
            <v>1er Trimestre</v>
          </cell>
        </row>
        <row r="5">
          <cell r="F5" t="str">
            <v>Defensa Nacional</v>
          </cell>
          <cell r="N5" t="str">
            <v>Oficial</v>
          </cell>
          <cell r="O5" t="str">
            <v>No</v>
          </cell>
          <cell r="S5">
            <v>3</v>
          </cell>
          <cell r="U5" t="str">
            <v>2do Trimestre</v>
          </cell>
        </row>
        <row r="6">
          <cell r="F6" t="str">
            <v xml:space="preserve">Agricultura, Ganadería y Desarrollo rural </v>
          </cell>
          <cell r="S6">
            <v>4</v>
          </cell>
          <cell r="U6" t="str">
            <v>3er Timestre</v>
          </cell>
        </row>
        <row r="7">
          <cell r="F7" t="str">
            <v>Comunicaciones y Transportes</v>
          </cell>
          <cell r="S7">
            <v>5</v>
          </cell>
          <cell r="U7" t="str">
            <v xml:space="preserve">4to Trimestre </v>
          </cell>
        </row>
        <row r="8">
          <cell r="F8" t="str">
            <v>Comercio y Fomento Industrial</v>
          </cell>
          <cell r="S8">
            <v>6</v>
          </cell>
        </row>
        <row r="9">
          <cell r="F9" t="str">
            <v xml:space="preserve">Educación Pública </v>
          </cell>
          <cell r="S9">
            <v>7</v>
          </cell>
        </row>
        <row r="10">
          <cell r="F10" t="str">
            <v>Salud</v>
          </cell>
          <cell r="S10">
            <v>8</v>
          </cell>
        </row>
        <row r="11">
          <cell r="F11" t="str">
            <v xml:space="preserve">Trabajo y Previsión Social </v>
          </cell>
          <cell r="S11">
            <v>9</v>
          </cell>
        </row>
        <row r="12">
          <cell r="F12" t="str">
            <v>Reforma Agraria</v>
          </cell>
          <cell r="S12">
            <v>10</v>
          </cell>
        </row>
        <row r="13">
          <cell r="F13" t="str">
            <v>Medio Ambiente, Recursos Naturales y Pesca</v>
          </cell>
          <cell r="S13">
            <v>11</v>
          </cell>
        </row>
        <row r="14">
          <cell r="F14" t="str">
            <v>Procuraduría General de la República</v>
          </cell>
          <cell r="S14">
            <v>12</v>
          </cell>
        </row>
        <row r="15">
          <cell r="F15" t="str">
            <v>Energía</v>
          </cell>
          <cell r="S15">
            <v>13</v>
          </cell>
        </row>
        <row r="16">
          <cell r="F16" t="str">
            <v xml:space="preserve">Desarrollo Social </v>
          </cell>
          <cell r="S16">
            <v>14</v>
          </cell>
        </row>
        <row r="17">
          <cell r="F17" t="str">
            <v xml:space="preserve">Turismo </v>
          </cell>
          <cell r="S17">
            <v>15</v>
          </cell>
        </row>
        <row r="18">
          <cell r="F18" t="str">
            <v xml:space="preserve">Entidades Paraestatales no Coordinadas Sectorialmente </v>
          </cell>
          <cell r="S18">
            <v>16</v>
          </cell>
        </row>
        <row r="19">
          <cell r="S19">
            <v>17</v>
          </cell>
        </row>
        <row r="20">
          <cell r="S20">
            <v>18</v>
          </cell>
        </row>
        <row r="21">
          <cell r="F21" t="str">
            <v>1.- Asistencia social, conforme a lo establecido en la Ley Sobre el Sistema Nacional de Asistencia Social y en la Ley General de Salud</v>
          </cell>
          <cell r="S21">
            <v>19</v>
          </cell>
        </row>
        <row r="22">
          <cell r="F22" t="str">
            <v>2.- Apoyo a la alimentación popular</v>
          </cell>
          <cell r="S22">
            <v>20</v>
          </cell>
        </row>
        <row r="23">
          <cell r="F23" t="str">
            <v>3.- Cívicas, enfocadas a promover la participación ciudadana en asuntos de interés público</v>
          </cell>
          <cell r="S23">
            <v>21</v>
          </cell>
        </row>
        <row r="24">
          <cell r="F24" t="str">
            <v>4.- Asistencia jurídica</v>
          </cell>
          <cell r="S24">
            <v>22</v>
          </cell>
        </row>
        <row r="25">
          <cell r="F25" t="str">
            <v>5.- Apoyo para el desarrollo de los pueblos y comunidades indígenas</v>
          </cell>
          <cell r="S25">
            <v>23</v>
          </cell>
        </row>
        <row r="26">
          <cell r="F26" t="str">
            <v>6.- Promoción de la equidad de género</v>
          </cell>
          <cell r="S26">
            <v>24</v>
          </cell>
        </row>
        <row r="27">
          <cell r="F27" t="str">
            <v xml:space="preserve">7.- Aportación de servicios para la atención a grupos sociales con discapacidad </v>
          </cell>
          <cell r="S27">
            <v>25</v>
          </cell>
        </row>
        <row r="28">
          <cell r="F28" t="str">
            <v xml:space="preserve">8.- Cooperación para el desarrollo comunitario en el entorno urbano o rural Fracción reforma </v>
          </cell>
          <cell r="S28">
            <v>26</v>
          </cell>
        </row>
        <row r="29">
          <cell r="F29" t="str">
            <v>9.-  Apoyo en la defensa y promoción de los derechos humanos</v>
          </cell>
          <cell r="S29">
            <v>27</v>
          </cell>
        </row>
        <row r="30">
          <cell r="F30" t="str">
            <v>10.- Promoción del deporte</v>
          </cell>
          <cell r="S30">
            <v>28</v>
          </cell>
        </row>
        <row r="31">
          <cell r="F31" t="str">
            <v>11.- Promoción y aportación de servicios para la atención de la salud y cuestiones sanitarias</v>
          </cell>
          <cell r="S31">
            <v>29</v>
          </cell>
        </row>
        <row r="32">
          <cell r="F32" t="str">
            <v xml:space="preserve">12.- Apoyo en el aprovechamiento de los recursos naturales, la protección del ambiente, la flora y la fauna, la presservación y restauración del equilibrio ecológico, así como la promoción del dasarrollo sustentable a nivel regional y comunitario, de las zonas urbanas y rurales                </v>
          </cell>
          <cell r="S32">
            <v>30</v>
          </cell>
        </row>
        <row r="33">
          <cell r="F33" t="str">
            <v>13.- Promoción y fomento educativo, cultural, artístico, científico y tecnológico</v>
          </cell>
          <cell r="S33">
            <v>31</v>
          </cell>
        </row>
        <row r="34">
          <cell r="F34" t="str">
            <v>14.- Fomento de acciones para mejorar la economía popular</v>
          </cell>
          <cell r="S34">
            <v>32</v>
          </cell>
        </row>
        <row r="35">
          <cell r="F35" t="str">
            <v>15.- Participación en acciones de protección civil</v>
          </cell>
          <cell r="S35">
            <v>33</v>
          </cell>
        </row>
        <row r="36">
          <cell r="F36" t="str">
            <v xml:space="preserve">16.- Prestación de servicios de apoyo a la creación y fortalecimiento de organizaciones </v>
          </cell>
          <cell r="S36">
            <v>34</v>
          </cell>
        </row>
        <row r="37">
          <cell r="F37" t="str">
            <v>17.- Promoción y defensa de los derechos de los consumidores</v>
          </cell>
          <cell r="S37">
            <v>35</v>
          </cell>
        </row>
        <row r="38">
          <cell r="F38" t="str">
            <v>18.- Acciones que promuevan el fortalecimiento del tejido social y la seguridad ciudadana</v>
          </cell>
          <cell r="S38">
            <v>36</v>
          </cell>
        </row>
        <row r="39">
          <cell r="F39" t="str">
            <v>19.- Otras</v>
          </cell>
          <cell r="S39">
            <v>37</v>
          </cell>
        </row>
        <row r="40">
          <cell r="S40">
            <v>38</v>
          </cell>
        </row>
        <row r="41">
          <cell r="S41">
            <v>39</v>
          </cell>
        </row>
        <row r="42">
          <cell r="S42">
            <v>40</v>
          </cell>
        </row>
        <row r="43">
          <cell r="S43">
            <v>41</v>
          </cell>
        </row>
        <row r="44">
          <cell r="S44">
            <v>42</v>
          </cell>
        </row>
        <row r="45">
          <cell r="S45">
            <v>43</v>
          </cell>
        </row>
        <row r="46">
          <cell r="S46">
            <v>44</v>
          </cell>
        </row>
        <row r="47">
          <cell r="S47">
            <v>45</v>
          </cell>
        </row>
        <row r="48">
          <cell r="S48">
            <v>46</v>
          </cell>
        </row>
        <row r="49">
          <cell r="S49">
            <v>47</v>
          </cell>
        </row>
        <row r="50">
          <cell r="S50">
            <v>48</v>
          </cell>
        </row>
        <row r="51">
          <cell r="S51">
            <v>49</v>
          </cell>
        </row>
        <row r="52">
          <cell r="S52">
            <v>50</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BB1B3D"/>
    <pageSetUpPr fitToPage="1"/>
  </sheetPr>
  <dimension ref="A1:N57"/>
  <sheetViews>
    <sheetView showGridLines="0" tabSelected="1" view="pageBreakPreview" zoomScale="85" zoomScaleNormal="55" zoomScaleSheetLayoutView="85" workbookViewId="0">
      <selection activeCell="A8" sqref="A8:N8"/>
    </sheetView>
  </sheetViews>
  <sheetFormatPr baseColWidth="10" defaultColWidth="0" defaultRowHeight="0" customHeight="1" zeroHeight="1"/>
  <cols>
    <col min="1" max="1" width="10.375" style="217" customWidth="1"/>
    <col min="2" max="2" width="19.875" style="217" customWidth="1"/>
    <col min="3" max="5" width="10.375" style="217" customWidth="1"/>
    <col min="6" max="7" width="10.25" style="217" customWidth="1"/>
    <col min="8" max="10" width="10.375" style="217" customWidth="1"/>
    <col min="11" max="16384" width="10.375" style="217" hidden="1"/>
  </cols>
  <sheetData>
    <row r="1" spans="1:14" ht="15">
      <c r="A1" s="57"/>
      <c r="B1" s="56"/>
      <c r="C1" s="56"/>
      <c r="D1" s="56"/>
      <c r="E1" s="58"/>
      <c r="F1" s="61"/>
      <c r="G1" s="57"/>
      <c r="H1" s="57"/>
      <c r="I1" s="57"/>
      <c r="J1" s="57"/>
      <c r="K1" s="61"/>
      <c r="L1" s="57"/>
      <c r="M1" s="57"/>
      <c r="N1" s="57"/>
    </row>
    <row r="2" spans="1:14" ht="9.75" customHeight="1">
      <c r="A2" s="57"/>
      <c r="B2" s="56"/>
      <c r="C2" s="56"/>
      <c r="D2" s="56"/>
      <c r="E2" s="58"/>
      <c r="F2" s="61"/>
      <c r="G2" s="57"/>
      <c r="H2" s="57"/>
      <c r="I2" s="57"/>
      <c r="J2" s="57"/>
      <c r="K2" s="61"/>
      <c r="L2" s="57"/>
      <c r="M2" s="57"/>
      <c r="N2" s="57"/>
    </row>
    <row r="3" spans="1:14" ht="17.25" customHeight="1">
      <c r="A3" s="566" t="s">
        <v>470</v>
      </c>
      <c r="B3" s="566"/>
      <c r="C3" s="566"/>
      <c r="D3" s="566"/>
      <c r="E3" s="566"/>
      <c r="F3" s="566"/>
      <c r="G3" s="566"/>
      <c r="H3" s="566"/>
      <c r="I3" s="566"/>
      <c r="J3" s="566"/>
      <c r="K3" s="566"/>
      <c r="L3" s="566"/>
      <c r="M3" s="566"/>
      <c r="N3" s="566"/>
    </row>
    <row r="4" spans="1:14" ht="14.25" customHeight="1">
      <c r="A4" s="567" t="s">
        <v>471</v>
      </c>
      <c r="B4" s="567"/>
      <c r="C4" s="567"/>
      <c r="D4" s="567"/>
      <c r="E4" s="567"/>
      <c r="F4" s="567"/>
      <c r="G4" s="567"/>
      <c r="H4" s="567"/>
      <c r="I4" s="567"/>
      <c r="J4" s="567"/>
      <c r="K4" s="567"/>
      <c r="L4" s="567"/>
      <c r="M4" s="567"/>
      <c r="N4" s="567"/>
    </row>
    <row r="5" spans="1:14" ht="14.25" customHeight="1">
      <c r="A5" s="567" t="s">
        <v>472</v>
      </c>
      <c r="B5" s="567"/>
      <c r="C5" s="567"/>
      <c r="D5" s="567"/>
      <c r="E5" s="567"/>
      <c r="F5" s="567"/>
      <c r="G5" s="567"/>
      <c r="H5" s="567"/>
      <c r="I5" s="567"/>
      <c r="J5" s="567"/>
      <c r="K5" s="567"/>
      <c r="L5" s="567"/>
      <c r="M5" s="567"/>
      <c r="N5" s="567"/>
    </row>
    <row r="6" spans="1:14" ht="14.25" customHeight="1">
      <c r="A6" s="567" t="s">
        <v>514</v>
      </c>
      <c r="B6" s="567"/>
      <c r="C6" s="567"/>
      <c r="D6" s="567"/>
      <c r="E6" s="567"/>
      <c r="F6" s="567"/>
      <c r="G6" s="567"/>
      <c r="H6" s="567"/>
      <c r="I6" s="567"/>
      <c r="J6" s="567"/>
      <c r="K6" s="567"/>
      <c r="L6" s="567"/>
      <c r="M6" s="567"/>
      <c r="N6" s="567"/>
    </row>
    <row r="7" spans="1:14" ht="15">
      <c r="A7" s="269"/>
      <c r="B7" s="269"/>
      <c r="C7" s="270"/>
      <c r="D7" s="270"/>
      <c r="E7" s="270"/>
      <c r="F7" s="270"/>
      <c r="G7" s="270"/>
      <c r="H7" s="270"/>
      <c r="I7" s="270"/>
      <c r="J7" s="270"/>
      <c r="K7" s="270"/>
      <c r="L7" s="270"/>
      <c r="M7" s="270"/>
      <c r="N7" s="270"/>
    </row>
    <row r="8" spans="1:14" ht="16.5">
      <c r="A8" s="565" t="s">
        <v>372</v>
      </c>
      <c r="B8" s="565"/>
      <c r="C8" s="565"/>
      <c r="D8" s="565"/>
      <c r="E8" s="565"/>
      <c r="F8" s="565"/>
      <c r="G8" s="565"/>
      <c r="H8" s="565"/>
      <c r="I8" s="565"/>
      <c r="J8" s="565"/>
      <c r="K8" s="565"/>
      <c r="L8" s="565"/>
      <c r="M8" s="565"/>
      <c r="N8" s="565"/>
    </row>
    <row r="9" spans="1:14" ht="15"/>
    <row r="10" spans="1:14" ht="15"/>
    <row r="11" spans="1:14" ht="15"/>
    <row r="12" spans="1:14" ht="15"/>
    <row r="13" spans="1:14" ht="15"/>
    <row r="14" spans="1:14" ht="15"/>
    <row r="15" spans="1:14" ht="15"/>
    <row r="16" spans="1:14" ht="15"/>
    <row r="17" ht="15"/>
    <row r="18" ht="15"/>
    <row r="19" ht="15"/>
    <row r="20" ht="15"/>
    <row r="21" ht="15"/>
    <row r="22" ht="15"/>
    <row r="23" ht="15"/>
    <row r="24" ht="15"/>
    <row r="25" ht="15"/>
    <row r="26" ht="15"/>
    <row r="27" ht="15"/>
    <row r="28" ht="15"/>
    <row r="29" ht="15"/>
    <row r="30" ht="15" customHeight="1"/>
    <row r="31" ht="15" customHeight="1"/>
    <row r="32" ht="15" customHeight="1"/>
    <row r="33" spans="8:8" ht="15"/>
    <row r="34" spans="8:8" ht="15"/>
    <row r="35" spans="8:8" ht="15"/>
    <row r="36" spans="8:8" ht="15"/>
    <row r="37" spans="8:8" ht="15">
      <c r="H37" s="54"/>
    </row>
    <row r="38" spans="8:8" ht="15"/>
    <row r="39" spans="8:8" ht="15"/>
    <row r="40" spans="8:8" ht="15">
      <c r="H40" s="54"/>
    </row>
    <row r="41" spans="8:8" ht="15"/>
    <row r="42" spans="8:8" ht="15"/>
    <row r="43" spans="8:8" ht="15"/>
    <row r="44" spans="8:8" ht="15"/>
    <row r="45" spans="8:8" ht="15">
      <c r="H45" s="54"/>
    </row>
    <row r="46" spans="8:8" ht="15"/>
    <row r="47" spans="8:8" ht="15">
      <c r="H47" s="54"/>
    </row>
    <row r="48" spans="8:8" ht="15"/>
    <row r="49" spans="8:8" ht="15"/>
    <row r="50" spans="8:8" ht="15">
      <c r="H50" s="54"/>
    </row>
    <row r="51" spans="8:8" ht="15"/>
    <row r="52" spans="8:8" ht="15"/>
    <row r="53" spans="8:8" ht="15">
      <c r="H53" s="54"/>
    </row>
    <row r="54" spans="8:8" ht="15"/>
    <row r="55" spans="8:8" ht="15"/>
    <row r="56" spans="8:8" ht="15" hidden="1"/>
    <row r="57" spans="8:8" ht="0" hidden="1" customHeight="1"/>
  </sheetData>
  <sheetProtection password="CD91" sheet="1" objects="1" scenarios="1" selectLockedCells="1"/>
  <mergeCells count="5">
    <mergeCell ref="A8:N8"/>
    <mergeCell ref="A3:N3"/>
    <mergeCell ref="A4:N4"/>
    <mergeCell ref="A5:N5"/>
    <mergeCell ref="A6:N6"/>
  </mergeCells>
  <printOptions horizontalCentered="1" verticalCentered="1"/>
  <pageMargins left="0.23622047244094491" right="0.23622047244094491" top="0.35433070866141736" bottom="0.55118110236220474" header="0.31496062992125984" footer="0.31496062992125984"/>
  <pageSetup paperSize="9" scale="80" orientation="portrait" horizontalDpi="4294967294" verticalDpi="4294967294"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'Base de Datos'!$B$1:$B$33</xm:f>
          </x14:formula1>
          <xm:sqref>A8:N8</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BB1B3D"/>
    <pageSetUpPr fitToPage="1"/>
  </sheetPr>
  <dimension ref="A2:U173"/>
  <sheetViews>
    <sheetView showGridLines="0" view="pageBreakPreview" zoomScale="70" zoomScaleNormal="80" zoomScaleSheetLayoutView="70" workbookViewId="0">
      <selection activeCell="I38" sqref="I38"/>
    </sheetView>
  </sheetViews>
  <sheetFormatPr baseColWidth="10" defaultColWidth="11" defaultRowHeight="15.75"/>
  <cols>
    <col min="1" max="1" width="3.75" style="108" bestFit="1" customWidth="1"/>
    <col min="2" max="2" width="36.25" style="103" customWidth="1"/>
    <col min="3" max="3" width="17.375" style="103" customWidth="1"/>
    <col min="4" max="4" width="37.125" style="103" customWidth="1"/>
    <col min="5" max="5" width="12.25" style="103" customWidth="1"/>
    <col min="6" max="6" width="11" style="103"/>
    <col min="7" max="7" width="11.875" style="103" customWidth="1"/>
    <col min="8" max="8" width="11.625" style="103" customWidth="1"/>
    <col min="9" max="9" width="11.875" style="103" customWidth="1"/>
    <col min="10" max="10" width="12.75" style="103" customWidth="1"/>
    <col min="11" max="12" width="8.625" style="103" customWidth="1"/>
    <col min="13" max="13" width="11.75" style="103" customWidth="1"/>
    <col min="14" max="14" width="11.625" style="103" customWidth="1"/>
    <col min="15" max="15" width="46.75" style="103" customWidth="1"/>
    <col min="16" max="16" width="3.75" style="309" customWidth="1"/>
    <col min="17" max="18" width="35.125" style="103" customWidth="1"/>
    <col min="19" max="16384" width="11" style="103"/>
  </cols>
  <sheetData>
    <row r="2" spans="1:21" ht="19.5" customHeight="1">
      <c r="A2" s="566" t="s">
        <v>470</v>
      </c>
      <c r="B2" s="566"/>
      <c r="C2" s="566"/>
      <c r="D2" s="566"/>
      <c r="E2" s="566"/>
      <c r="F2" s="566"/>
      <c r="G2" s="566"/>
      <c r="H2" s="566"/>
      <c r="I2" s="566"/>
      <c r="J2" s="566"/>
      <c r="K2" s="566"/>
      <c r="L2" s="566"/>
      <c r="M2" s="566"/>
      <c r="N2" s="566"/>
      <c r="O2" s="566"/>
      <c r="P2" s="301"/>
      <c r="Q2" s="301"/>
      <c r="R2" s="301"/>
    </row>
    <row r="3" spans="1:21" ht="14.25" customHeight="1">
      <c r="A3" s="763" t="s">
        <v>471</v>
      </c>
      <c r="B3" s="763"/>
      <c r="C3" s="763"/>
      <c r="D3" s="763"/>
      <c r="E3" s="763"/>
      <c r="F3" s="763"/>
      <c r="G3" s="763"/>
      <c r="H3" s="763"/>
      <c r="I3" s="763"/>
      <c r="J3" s="763"/>
      <c r="K3" s="763"/>
      <c r="L3" s="763"/>
      <c r="M3" s="763"/>
      <c r="N3" s="763"/>
      <c r="O3" s="763"/>
      <c r="P3" s="307"/>
      <c r="Q3" s="104"/>
      <c r="R3" s="104"/>
    </row>
    <row r="4" spans="1:21" ht="14.25" customHeight="1">
      <c r="A4" s="567" t="s">
        <v>472</v>
      </c>
      <c r="B4" s="567"/>
      <c r="C4" s="567"/>
      <c r="D4" s="567"/>
      <c r="E4" s="567"/>
      <c r="F4" s="567"/>
      <c r="G4" s="567"/>
      <c r="H4" s="567"/>
      <c r="I4" s="567"/>
      <c r="J4" s="567"/>
      <c r="K4" s="567"/>
      <c r="L4" s="567"/>
      <c r="M4" s="567"/>
      <c r="N4" s="567"/>
      <c r="O4" s="567"/>
      <c r="P4" s="307"/>
      <c r="Q4" s="304"/>
      <c r="R4" s="304"/>
      <c r="S4" s="290"/>
    </row>
    <row r="5" spans="1:21" ht="14.25" customHeight="1">
      <c r="A5" s="567" t="s">
        <v>514</v>
      </c>
      <c r="B5" s="567"/>
      <c r="C5" s="567"/>
      <c r="D5" s="567"/>
      <c r="E5" s="567"/>
      <c r="F5" s="567"/>
      <c r="G5" s="567"/>
      <c r="H5" s="567"/>
      <c r="I5" s="567"/>
      <c r="J5" s="567"/>
      <c r="K5" s="567"/>
      <c r="L5" s="567"/>
      <c r="M5" s="567"/>
      <c r="N5" s="567"/>
      <c r="O5" s="567"/>
      <c r="P5" s="307"/>
      <c r="Q5" s="304"/>
      <c r="R5" s="304"/>
      <c r="S5" s="290"/>
    </row>
    <row r="6" spans="1:21">
      <c r="A6" s="269"/>
      <c r="B6" s="269"/>
      <c r="C6" s="270"/>
      <c r="D6" s="270"/>
      <c r="E6" s="270"/>
      <c r="F6" s="270"/>
      <c r="G6" s="270"/>
      <c r="H6" s="270"/>
      <c r="I6" s="270"/>
      <c r="P6" s="307"/>
      <c r="Q6" s="304"/>
      <c r="R6" s="304"/>
      <c r="S6" s="290"/>
    </row>
    <row r="7" spans="1:21" ht="24.75" customHeight="1">
      <c r="A7" s="764" t="str">
        <f>CONCATENATE(Portada!A8:J8)</f>
        <v>Zacatecas</v>
      </c>
      <c r="B7" s="565"/>
      <c r="C7" s="565"/>
      <c r="D7" s="565"/>
      <c r="E7" s="565"/>
      <c r="F7" s="565"/>
      <c r="G7" s="565"/>
      <c r="H7" s="565"/>
      <c r="I7" s="565"/>
      <c r="J7" s="565"/>
      <c r="K7" s="565"/>
      <c r="L7" s="565"/>
      <c r="M7" s="565"/>
      <c r="N7" s="565"/>
      <c r="O7" s="565"/>
      <c r="P7" s="277"/>
      <c r="Q7" s="277"/>
      <c r="R7" s="277"/>
      <c r="S7" s="120"/>
    </row>
    <row r="8" spans="1:21" ht="36.75" customHeight="1">
      <c r="A8" s="568" t="s">
        <v>807</v>
      </c>
      <c r="B8" s="568"/>
      <c r="C8" s="568"/>
      <c r="D8" s="568"/>
      <c r="E8" s="568"/>
      <c r="F8" s="568"/>
      <c r="G8" s="568"/>
      <c r="H8" s="568"/>
      <c r="I8" s="568"/>
      <c r="J8" s="568"/>
      <c r="K8" s="568"/>
      <c r="L8" s="568"/>
      <c r="M8" s="568"/>
      <c r="N8" s="568"/>
      <c r="O8" s="568"/>
      <c r="P8" s="308"/>
      <c r="Q8" s="306"/>
      <c r="R8" s="306"/>
      <c r="S8" s="120"/>
    </row>
    <row r="9" spans="1:21">
      <c r="A9" s="57"/>
      <c r="B9" s="56"/>
      <c r="C9" s="56"/>
      <c r="D9" s="56"/>
      <c r="E9" s="58"/>
      <c r="F9" s="61"/>
      <c r="G9" s="57"/>
      <c r="H9" s="57"/>
      <c r="I9" s="57"/>
      <c r="Q9" s="305"/>
      <c r="R9" s="305"/>
      <c r="S9" s="290"/>
      <c r="T9" s="290"/>
      <c r="U9" s="290"/>
    </row>
    <row r="10" spans="1:21" ht="18">
      <c r="A10" s="685" t="s">
        <v>584</v>
      </c>
      <c r="B10" s="685"/>
      <c r="C10" s="685"/>
      <c r="D10" s="685"/>
      <c r="E10" s="685"/>
      <c r="F10" s="685"/>
      <c r="G10" s="685"/>
      <c r="H10" s="685"/>
      <c r="I10" s="685"/>
      <c r="J10" s="685"/>
      <c r="K10" s="685"/>
      <c r="L10" s="685"/>
      <c r="M10" s="685"/>
      <c r="N10" s="685"/>
      <c r="O10" s="685"/>
      <c r="T10" s="290"/>
      <c r="U10" s="290"/>
    </row>
    <row r="11" spans="1:21" ht="9.75" customHeight="1" thickBot="1">
      <c r="A11" s="59"/>
      <c r="B11" s="59"/>
      <c r="C11" s="59"/>
      <c r="D11" s="59"/>
      <c r="E11" s="59"/>
      <c r="F11" s="59"/>
      <c r="G11" s="59"/>
      <c r="H11" s="59"/>
      <c r="I11" s="59"/>
      <c r="T11" s="290"/>
      <c r="U11" s="290"/>
    </row>
    <row r="12" spans="1:21" s="107" customFormat="1" ht="23.25" customHeight="1">
      <c r="A12" s="766" t="s">
        <v>519</v>
      </c>
      <c r="B12" s="766"/>
      <c r="C12" s="766"/>
      <c r="D12" s="766"/>
      <c r="E12" s="766"/>
      <c r="F12" s="766"/>
      <c r="G12" s="766"/>
      <c r="H12" s="766"/>
      <c r="I12" s="766"/>
      <c r="J12" s="766"/>
      <c r="K12" s="766"/>
      <c r="L12" s="766"/>
      <c r="M12" s="766"/>
      <c r="N12" s="766"/>
      <c r="O12" s="766"/>
      <c r="P12" s="309"/>
      <c r="Q12" s="103"/>
      <c r="R12" s="103"/>
      <c r="S12" s="104"/>
      <c r="T12" s="105"/>
      <c r="U12" s="106"/>
    </row>
    <row r="13" spans="1:21" s="104" customFormat="1" ht="14.25" customHeight="1">
      <c r="A13" s="117"/>
      <c r="P13" s="309"/>
      <c r="Q13" s="103"/>
      <c r="R13" s="103"/>
      <c r="T13" s="304"/>
      <c r="U13" s="304"/>
    </row>
    <row r="14" spans="1:21" s="104" customFormat="1" ht="23.25" customHeight="1">
      <c r="A14" s="767" t="s">
        <v>809</v>
      </c>
      <c r="B14" s="767"/>
      <c r="C14" s="767"/>
      <c r="D14" s="767"/>
      <c r="E14" s="767"/>
      <c r="F14" s="767"/>
      <c r="G14" s="767"/>
      <c r="H14" s="767"/>
      <c r="I14" s="767"/>
      <c r="J14" s="767"/>
      <c r="K14" s="767"/>
      <c r="L14" s="767"/>
      <c r="M14" s="767"/>
      <c r="N14" s="767"/>
      <c r="O14" s="767"/>
      <c r="P14" s="309"/>
      <c r="Q14" s="103"/>
      <c r="R14" s="103"/>
      <c r="T14" s="304"/>
      <c r="U14" s="304"/>
    </row>
    <row r="15" spans="1:21" s="104" customFormat="1" ht="6" customHeight="1">
      <c r="A15" s="117"/>
      <c r="P15" s="309"/>
      <c r="Q15" s="103"/>
      <c r="R15" s="103"/>
    </row>
    <row r="16" spans="1:21" s="108" customFormat="1" ht="15">
      <c r="A16" s="684" t="s">
        <v>458</v>
      </c>
      <c r="B16" s="684"/>
      <c r="C16" s="684"/>
      <c r="D16" s="684"/>
      <c r="E16" s="684"/>
      <c r="F16" s="684"/>
      <c r="G16" s="684"/>
      <c r="H16" s="684"/>
      <c r="I16" s="684"/>
      <c r="J16" s="684"/>
      <c r="K16" s="684"/>
      <c r="L16" s="684"/>
      <c r="M16" s="684"/>
      <c r="N16" s="684"/>
      <c r="O16" s="684" t="s">
        <v>739</v>
      </c>
      <c r="P16" s="579" t="s">
        <v>587</v>
      </c>
      <c r="Q16" s="579"/>
      <c r="R16" s="579"/>
    </row>
    <row r="17" spans="1:18" s="108" customFormat="1" ht="15">
      <c r="A17" s="777" t="s">
        <v>141</v>
      </c>
      <c r="B17" s="776" t="s">
        <v>518</v>
      </c>
      <c r="C17" s="776" t="s">
        <v>140</v>
      </c>
      <c r="D17" s="776" t="s">
        <v>139</v>
      </c>
      <c r="E17" s="776" t="s">
        <v>138</v>
      </c>
      <c r="F17" s="776" t="s">
        <v>137</v>
      </c>
      <c r="G17" s="781" t="s">
        <v>520</v>
      </c>
      <c r="H17" s="782"/>
      <c r="I17" s="782"/>
      <c r="J17" s="783"/>
      <c r="K17" s="781" t="s">
        <v>142</v>
      </c>
      <c r="L17" s="782"/>
      <c r="M17" s="782"/>
      <c r="N17" s="783"/>
      <c r="O17" s="684"/>
      <c r="P17" s="579"/>
      <c r="Q17" s="579"/>
      <c r="R17" s="579"/>
    </row>
    <row r="18" spans="1:18" s="108" customFormat="1" ht="63.6" customHeight="1">
      <c r="A18" s="777"/>
      <c r="B18" s="776"/>
      <c r="C18" s="776"/>
      <c r="D18" s="776"/>
      <c r="E18" s="776"/>
      <c r="F18" s="776"/>
      <c r="G18" s="109" t="s">
        <v>136</v>
      </c>
      <c r="H18" s="109" t="s">
        <v>4</v>
      </c>
      <c r="I18" s="109" t="s">
        <v>5</v>
      </c>
      <c r="J18" s="109" t="s">
        <v>6</v>
      </c>
      <c r="K18" s="110" t="s">
        <v>135</v>
      </c>
      <c r="L18" s="110" t="s">
        <v>134</v>
      </c>
      <c r="M18" s="109" t="s">
        <v>133</v>
      </c>
      <c r="N18" s="109" t="s">
        <v>132</v>
      </c>
      <c r="O18" s="769"/>
      <c r="P18" s="581">
        <v>0</v>
      </c>
      <c r="Q18" s="584" t="str">
        <f>CONCATENATE(IF(P18=0,"",IF(P18=1,'Base de Datos'!$E$249,IF(P18=2,'Base de Datos'!$E$250,IF(P18=3,'Base de Datos'!$E$251)))))</f>
        <v/>
      </c>
      <c r="R18" s="760"/>
    </row>
    <row r="19" spans="1:18" ht="18" customHeight="1">
      <c r="A19" s="129">
        <v>1</v>
      </c>
      <c r="B19" s="501" t="s">
        <v>826</v>
      </c>
      <c r="C19" s="502">
        <v>1</v>
      </c>
      <c r="D19" s="502" t="s">
        <v>404</v>
      </c>
      <c r="E19" s="502" t="s">
        <v>429</v>
      </c>
      <c r="F19" s="502" t="s">
        <v>130</v>
      </c>
      <c r="G19" s="113"/>
      <c r="H19" s="113"/>
      <c r="I19" s="113"/>
      <c r="J19" s="113"/>
      <c r="K19" s="113"/>
      <c r="L19" s="113"/>
      <c r="M19" s="113"/>
      <c r="N19" s="113"/>
      <c r="O19" s="769"/>
      <c r="P19" s="582"/>
      <c r="Q19" s="585"/>
      <c r="R19" s="761"/>
    </row>
    <row r="20" spans="1:18" ht="18" customHeight="1">
      <c r="A20" s="129">
        <v>2</v>
      </c>
      <c r="B20" s="501" t="s">
        <v>827</v>
      </c>
      <c r="C20" s="502">
        <v>2</v>
      </c>
      <c r="D20" s="502" t="s">
        <v>404</v>
      </c>
      <c r="E20" s="502" t="s">
        <v>429</v>
      </c>
      <c r="F20" s="502" t="s">
        <v>130</v>
      </c>
      <c r="G20" s="113">
        <v>242</v>
      </c>
      <c r="H20" s="113">
        <v>589</v>
      </c>
      <c r="I20" s="503">
        <v>555</v>
      </c>
      <c r="J20" s="503">
        <v>204</v>
      </c>
      <c r="K20" s="113">
        <v>101</v>
      </c>
      <c r="L20" s="113">
        <v>237</v>
      </c>
      <c r="M20" s="503">
        <v>73</v>
      </c>
      <c r="N20" s="113">
        <v>23</v>
      </c>
      <c r="O20" s="769"/>
      <c r="P20" s="582"/>
      <c r="Q20" s="585"/>
      <c r="R20" s="761"/>
    </row>
    <row r="21" spans="1:18" ht="18" customHeight="1">
      <c r="A21" s="129">
        <v>3</v>
      </c>
      <c r="B21" s="501" t="s">
        <v>828</v>
      </c>
      <c r="C21" s="502">
        <v>3</v>
      </c>
      <c r="D21" s="502" t="s">
        <v>404</v>
      </c>
      <c r="E21" s="502" t="s">
        <v>429</v>
      </c>
      <c r="F21" s="502" t="s">
        <v>129</v>
      </c>
      <c r="G21" s="113"/>
      <c r="H21" s="113">
        <v>1</v>
      </c>
      <c r="I21" s="503"/>
      <c r="J21" s="113">
        <v>1</v>
      </c>
      <c r="K21" s="113"/>
      <c r="L21" s="503"/>
      <c r="M21" s="503"/>
      <c r="N21" s="113"/>
      <c r="O21" s="769"/>
      <c r="P21" s="582"/>
      <c r="Q21" s="585"/>
      <c r="R21" s="761"/>
    </row>
    <row r="22" spans="1:18" ht="18" customHeight="1">
      <c r="A22" s="129">
        <v>4</v>
      </c>
      <c r="B22" s="501" t="s">
        <v>829</v>
      </c>
      <c r="C22" s="502">
        <v>4</v>
      </c>
      <c r="D22" s="502" t="s">
        <v>418</v>
      </c>
      <c r="E22" s="502" t="s">
        <v>429</v>
      </c>
      <c r="F22" s="502" t="s">
        <v>130</v>
      </c>
      <c r="G22" s="113"/>
      <c r="H22" s="504">
        <v>1</v>
      </c>
      <c r="I22" s="504">
        <v>2</v>
      </c>
      <c r="J22" s="113">
        <v>8</v>
      </c>
      <c r="K22" s="504"/>
      <c r="L22" s="113">
        <v>1</v>
      </c>
      <c r="M22" s="503"/>
      <c r="N22" s="113">
        <v>2</v>
      </c>
      <c r="O22" s="769"/>
      <c r="P22" s="582"/>
      <c r="Q22" s="585"/>
      <c r="R22" s="761"/>
    </row>
    <row r="23" spans="1:18" ht="18" customHeight="1">
      <c r="A23" s="129">
        <v>5</v>
      </c>
      <c r="B23" s="501" t="s">
        <v>830</v>
      </c>
      <c r="C23" s="502">
        <v>6</v>
      </c>
      <c r="D23" s="502" t="s">
        <v>432</v>
      </c>
      <c r="E23" s="502" t="s">
        <v>426</v>
      </c>
      <c r="F23" s="502" t="s">
        <v>129</v>
      </c>
      <c r="G23" s="113">
        <v>6</v>
      </c>
      <c r="H23" s="504">
        <v>31</v>
      </c>
      <c r="I23" s="504">
        <v>28</v>
      </c>
      <c r="J23" s="113">
        <v>84</v>
      </c>
      <c r="K23" s="504">
        <v>5</v>
      </c>
      <c r="L23" s="113">
        <v>5</v>
      </c>
      <c r="M23" s="113">
        <v>7</v>
      </c>
      <c r="N23" s="504">
        <v>15</v>
      </c>
      <c r="O23" s="769"/>
      <c r="P23" s="582"/>
      <c r="Q23" s="585"/>
      <c r="R23" s="761"/>
    </row>
    <row r="24" spans="1:18" ht="18" customHeight="1">
      <c r="A24" s="129">
        <v>6</v>
      </c>
      <c r="B24" s="501" t="s">
        <v>831</v>
      </c>
      <c r="C24" s="502">
        <v>5</v>
      </c>
      <c r="D24" s="502" t="s">
        <v>404</v>
      </c>
      <c r="E24" s="502" t="s">
        <v>426</v>
      </c>
      <c r="F24" s="502" t="s">
        <v>130</v>
      </c>
      <c r="G24" s="113">
        <v>12</v>
      </c>
      <c r="H24" s="504">
        <v>36</v>
      </c>
      <c r="I24" s="504">
        <v>29</v>
      </c>
      <c r="J24" s="113">
        <v>62</v>
      </c>
      <c r="K24" s="504">
        <v>10</v>
      </c>
      <c r="L24" s="113">
        <v>3</v>
      </c>
      <c r="M24" s="113">
        <v>5</v>
      </c>
      <c r="N24" s="504">
        <v>12</v>
      </c>
      <c r="O24" s="769"/>
      <c r="P24" s="582"/>
      <c r="Q24" s="585"/>
      <c r="R24" s="761"/>
    </row>
    <row r="25" spans="1:18" ht="18" customHeight="1">
      <c r="A25" s="129">
        <v>7</v>
      </c>
      <c r="B25" s="501" t="s">
        <v>832</v>
      </c>
      <c r="C25" s="502">
        <v>3</v>
      </c>
      <c r="D25" s="502" t="s">
        <v>404</v>
      </c>
      <c r="E25" s="502" t="s">
        <v>426</v>
      </c>
      <c r="F25" s="502" t="s">
        <v>129</v>
      </c>
      <c r="G25" s="113">
        <v>36</v>
      </c>
      <c r="H25" s="504">
        <v>160</v>
      </c>
      <c r="I25" s="504">
        <v>160</v>
      </c>
      <c r="J25" s="113">
        <v>349</v>
      </c>
      <c r="K25" s="504">
        <v>29</v>
      </c>
      <c r="L25" s="113">
        <v>24</v>
      </c>
      <c r="M25" s="113">
        <v>45</v>
      </c>
      <c r="N25" s="504">
        <v>89</v>
      </c>
      <c r="O25" s="769"/>
      <c r="P25" s="582"/>
      <c r="Q25" s="585"/>
      <c r="R25" s="761"/>
    </row>
    <row r="26" spans="1:18" ht="18" customHeight="1">
      <c r="A26" s="129">
        <v>8</v>
      </c>
      <c r="B26" s="501" t="s">
        <v>833</v>
      </c>
      <c r="C26" s="502">
        <v>7</v>
      </c>
      <c r="D26" s="502" t="s">
        <v>408</v>
      </c>
      <c r="E26" s="502" t="s">
        <v>429</v>
      </c>
      <c r="F26" s="502" t="s">
        <v>129</v>
      </c>
      <c r="G26" s="113">
        <v>2</v>
      </c>
      <c r="H26" s="504">
        <v>15</v>
      </c>
      <c r="I26" s="504">
        <v>37</v>
      </c>
      <c r="J26" s="504">
        <v>80</v>
      </c>
      <c r="K26" s="504">
        <v>1</v>
      </c>
      <c r="L26" s="504">
        <v>3</v>
      </c>
      <c r="M26" s="504">
        <v>11</v>
      </c>
      <c r="N26" s="504">
        <v>27</v>
      </c>
      <c r="O26" s="769"/>
      <c r="P26" s="582"/>
      <c r="Q26" s="585"/>
      <c r="R26" s="761"/>
    </row>
    <row r="27" spans="1:18" ht="18" customHeight="1">
      <c r="A27" s="129">
        <v>9</v>
      </c>
      <c r="B27" s="501" t="s">
        <v>834</v>
      </c>
      <c r="C27" s="502">
        <v>6</v>
      </c>
      <c r="D27" s="502" t="s">
        <v>416</v>
      </c>
      <c r="E27" s="502" t="s">
        <v>429</v>
      </c>
      <c r="F27" s="502" t="s">
        <v>130</v>
      </c>
      <c r="G27" s="113"/>
      <c r="H27" s="504">
        <v>1</v>
      </c>
      <c r="I27" s="504"/>
      <c r="J27" s="504">
        <v>4</v>
      </c>
      <c r="K27" s="504"/>
      <c r="L27" s="504"/>
      <c r="M27" s="504"/>
      <c r="N27" s="504"/>
      <c r="O27" s="769"/>
      <c r="P27" s="582"/>
      <c r="Q27" s="585"/>
      <c r="R27" s="761"/>
    </row>
    <row r="28" spans="1:18" ht="18" customHeight="1">
      <c r="A28" s="129">
        <v>10</v>
      </c>
      <c r="B28" s="501" t="s">
        <v>835</v>
      </c>
      <c r="C28" s="502">
        <v>5</v>
      </c>
      <c r="D28" s="502" t="s">
        <v>404</v>
      </c>
      <c r="E28" s="502" t="s">
        <v>429</v>
      </c>
      <c r="F28" s="502" t="s">
        <v>129</v>
      </c>
      <c r="G28" s="113">
        <v>19</v>
      </c>
      <c r="H28" s="113">
        <v>32</v>
      </c>
      <c r="I28" s="113">
        <v>72</v>
      </c>
      <c r="J28" s="113">
        <v>125</v>
      </c>
      <c r="K28" s="113">
        <v>15</v>
      </c>
      <c r="L28" s="113">
        <v>20</v>
      </c>
      <c r="M28" s="113">
        <v>22</v>
      </c>
      <c r="N28" s="113">
        <v>33</v>
      </c>
      <c r="O28" s="769"/>
      <c r="P28" s="582"/>
      <c r="Q28" s="585"/>
      <c r="R28" s="761"/>
    </row>
    <row r="29" spans="1:18" ht="18" customHeight="1">
      <c r="A29" s="129">
        <v>11</v>
      </c>
      <c r="B29" s="501" t="s">
        <v>836</v>
      </c>
      <c r="C29" s="502">
        <v>4</v>
      </c>
      <c r="D29" s="502" t="s">
        <v>418</v>
      </c>
      <c r="E29" s="502" t="s">
        <v>426</v>
      </c>
      <c r="F29" s="502" t="s">
        <v>129</v>
      </c>
      <c r="G29" s="113">
        <v>4</v>
      </c>
      <c r="H29" s="113">
        <v>11</v>
      </c>
      <c r="I29" s="113">
        <v>40</v>
      </c>
      <c r="J29" s="113">
        <v>105</v>
      </c>
      <c r="K29" s="113">
        <v>2</v>
      </c>
      <c r="L29" s="113">
        <v>10</v>
      </c>
      <c r="M29" s="113">
        <v>4</v>
      </c>
      <c r="N29" s="113">
        <v>19</v>
      </c>
      <c r="O29" s="769"/>
      <c r="P29" s="582"/>
      <c r="Q29" s="585"/>
      <c r="R29" s="761"/>
    </row>
    <row r="30" spans="1:18" ht="18" customHeight="1">
      <c r="A30" s="129">
        <v>12</v>
      </c>
      <c r="B30" s="501" t="s">
        <v>837</v>
      </c>
      <c r="C30" s="502">
        <v>4</v>
      </c>
      <c r="D30" s="502" t="s">
        <v>418</v>
      </c>
      <c r="E30" s="502" t="s">
        <v>426</v>
      </c>
      <c r="F30" s="502" t="s">
        <v>129</v>
      </c>
      <c r="G30" s="113"/>
      <c r="H30" s="113"/>
      <c r="I30" s="503"/>
      <c r="J30" s="503">
        <v>3</v>
      </c>
      <c r="K30" s="113"/>
      <c r="L30" s="113"/>
      <c r="M30" s="503"/>
      <c r="N30" s="113">
        <v>2</v>
      </c>
      <c r="O30" s="769"/>
      <c r="P30" s="582"/>
      <c r="Q30" s="585"/>
      <c r="R30" s="761"/>
    </row>
    <row r="31" spans="1:18" ht="18" customHeight="1">
      <c r="A31" s="129">
        <v>13</v>
      </c>
      <c r="B31" s="501" t="s">
        <v>838</v>
      </c>
      <c r="C31" s="502">
        <v>3</v>
      </c>
      <c r="D31" s="502" t="s">
        <v>404</v>
      </c>
      <c r="E31" s="502" t="s">
        <v>426</v>
      </c>
      <c r="F31" s="502" t="s">
        <v>129</v>
      </c>
      <c r="G31" s="113"/>
      <c r="H31" s="113">
        <v>5</v>
      </c>
      <c r="I31" s="503">
        <v>5</v>
      </c>
      <c r="J31" s="113">
        <v>9</v>
      </c>
      <c r="K31" s="113"/>
      <c r="L31" s="503"/>
      <c r="M31" s="113">
        <v>1</v>
      </c>
      <c r="N31" s="113">
        <v>1</v>
      </c>
      <c r="O31" s="769"/>
      <c r="P31" s="582"/>
      <c r="Q31" s="585"/>
      <c r="R31" s="761"/>
    </row>
    <row r="32" spans="1:18" ht="18" customHeight="1">
      <c r="A32" s="129">
        <v>14</v>
      </c>
      <c r="B32" s="501" t="s">
        <v>839</v>
      </c>
      <c r="C32" s="502">
        <v>5</v>
      </c>
      <c r="D32" s="502" t="s">
        <v>404</v>
      </c>
      <c r="E32" s="502" t="s">
        <v>429</v>
      </c>
      <c r="F32" s="502" t="s">
        <v>129</v>
      </c>
      <c r="G32" s="113"/>
      <c r="H32" s="504">
        <v>4</v>
      </c>
      <c r="I32" s="504">
        <v>3</v>
      </c>
      <c r="J32" s="113">
        <v>9</v>
      </c>
      <c r="K32" s="504"/>
      <c r="L32" s="113">
        <v>1</v>
      </c>
      <c r="M32" s="113">
        <v>1</v>
      </c>
      <c r="N32" s="504">
        <v>1</v>
      </c>
      <c r="O32" s="769"/>
      <c r="P32" s="582"/>
      <c r="Q32" s="585"/>
      <c r="R32" s="761"/>
    </row>
    <row r="33" spans="1:18" ht="18" customHeight="1">
      <c r="A33" s="129">
        <v>15</v>
      </c>
      <c r="B33" s="501" t="s">
        <v>840</v>
      </c>
      <c r="C33" s="502">
        <v>3</v>
      </c>
      <c r="D33" s="502" t="s">
        <v>424</v>
      </c>
      <c r="E33" s="502" t="s">
        <v>429</v>
      </c>
      <c r="F33" s="502" t="s">
        <v>130</v>
      </c>
      <c r="G33" s="113">
        <v>1</v>
      </c>
      <c r="H33" s="504"/>
      <c r="I33" s="504">
        <v>1</v>
      </c>
      <c r="J33" s="113"/>
      <c r="K33" s="504">
        <v>1</v>
      </c>
      <c r="L33" s="113"/>
      <c r="M33" s="113"/>
      <c r="N33" s="504"/>
      <c r="O33" s="769"/>
      <c r="P33" s="582"/>
      <c r="Q33" s="585"/>
      <c r="R33" s="761"/>
    </row>
    <row r="34" spans="1:18" ht="18" customHeight="1">
      <c r="A34" s="129">
        <v>16</v>
      </c>
      <c r="B34" s="501" t="s">
        <v>517</v>
      </c>
      <c r="C34" s="502">
        <v>5</v>
      </c>
      <c r="D34" s="502" t="s">
        <v>418</v>
      </c>
      <c r="E34" s="502" t="s">
        <v>426</v>
      </c>
      <c r="F34" s="502" t="s">
        <v>130</v>
      </c>
      <c r="G34" s="113"/>
      <c r="H34" s="504">
        <v>1</v>
      </c>
      <c r="I34" s="504">
        <v>11</v>
      </c>
      <c r="J34" s="113">
        <v>81</v>
      </c>
      <c r="K34" s="504"/>
      <c r="L34" s="113"/>
      <c r="M34" s="113">
        <v>1</v>
      </c>
      <c r="N34" s="504">
        <v>7</v>
      </c>
      <c r="O34" s="769"/>
      <c r="P34" s="582"/>
      <c r="Q34" s="585"/>
      <c r="R34" s="761"/>
    </row>
    <row r="35" spans="1:18" ht="18" customHeight="1">
      <c r="A35" s="129">
        <v>17</v>
      </c>
      <c r="B35" s="501" t="s">
        <v>841</v>
      </c>
      <c r="C35" s="502">
        <v>3</v>
      </c>
      <c r="D35" s="502" t="s">
        <v>416</v>
      </c>
      <c r="E35" s="502" t="s">
        <v>426</v>
      </c>
      <c r="F35" s="502" t="s">
        <v>129</v>
      </c>
      <c r="G35" s="113">
        <v>1</v>
      </c>
      <c r="H35" s="504">
        <v>10</v>
      </c>
      <c r="I35" s="504">
        <v>13</v>
      </c>
      <c r="J35" s="113">
        <v>15</v>
      </c>
      <c r="K35" s="504">
        <v>1</v>
      </c>
      <c r="L35" s="113">
        <v>1</v>
      </c>
      <c r="M35" s="113">
        <v>3</v>
      </c>
      <c r="N35" s="504">
        <v>5</v>
      </c>
      <c r="O35" s="769"/>
      <c r="P35" s="582"/>
      <c r="Q35" s="585"/>
      <c r="R35" s="761"/>
    </row>
    <row r="36" spans="1:18" ht="18" customHeight="1">
      <c r="A36" s="129">
        <v>18</v>
      </c>
      <c r="B36" s="501" t="s">
        <v>842</v>
      </c>
      <c r="C36" s="502">
        <v>2</v>
      </c>
      <c r="D36" s="502" t="s">
        <v>424</v>
      </c>
      <c r="E36" s="502" t="s">
        <v>429</v>
      </c>
      <c r="F36" s="502" t="s">
        <v>130</v>
      </c>
      <c r="G36" s="504"/>
      <c r="H36" s="504"/>
      <c r="I36" s="504"/>
      <c r="J36" s="504"/>
      <c r="K36" s="504"/>
      <c r="L36" s="504"/>
      <c r="M36" s="504"/>
      <c r="N36" s="504"/>
      <c r="O36" s="769"/>
      <c r="P36" s="582"/>
      <c r="Q36" s="585"/>
      <c r="R36" s="761"/>
    </row>
    <row r="37" spans="1:18" ht="18" customHeight="1">
      <c r="A37" s="129">
        <v>19</v>
      </c>
      <c r="B37" s="501" t="s">
        <v>843</v>
      </c>
      <c r="C37" s="502">
        <v>1</v>
      </c>
      <c r="D37" s="502" t="s">
        <v>416</v>
      </c>
      <c r="E37" s="502" t="s">
        <v>429</v>
      </c>
      <c r="F37" s="502" t="s">
        <v>130</v>
      </c>
      <c r="G37" s="504"/>
      <c r="H37" s="504">
        <v>3</v>
      </c>
      <c r="I37" s="504"/>
      <c r="J37" s="504">
        <v>5</v>
      </c>
      <c r="K37" s="504"/>
      <c r="L37" s="504"/>
      <c r="M37" s="504"/>
      <c r="N37" s="504">
        <v>1</v>
      </c>
      <c r="O37" s="769"/>
      <c r="P37" s="582"/>
      <c r="Q37" s="585"/>
      <c r="R37" s="761"/>
    </row>
    <row r="38" spans="1:18" ht="18" customHeight="1">
      <c r="A38" s="129">
        <v>20</v>
      </c>
      <c r="B38" s="501" t="s">
        <v>844</v>
      </c>
      <c r="C38" s="502">
        <v>1</v>
      </c>
      <c r="D38" s="502" t="s">
        <v>416</v>
      </c>
      <c r="E38" s="502" t="s">
        <v>429</v>
      </c>
      <c r="F38" s="502" t="s">
        <v>130</v>
      </c>
      <c r="G38" s="113"/>
      <c r="H38" s="113"/>
      <c r="I38" s="113"/>
      <c r="J38" s="113">
        <v>1</v>
      </c>
      <c r="K38" s="113"/>
      <c r="L38" s="113"/>
      <c r="M38" s="113"/>
      <c r="N38" s="113"/>
      <c r="O38" s="769"/>
      <c r="P38" s="582"/>
      <c r="Q38" s="585"/>
      <c r="R38" s="761"/>
    </row>
    <row r="39" spans="1:18" ht="18" customHeight="1">
      <c r="A39" s="129">
        <v>21</v>
      </c>
      <c r="B39" s="501" t="s">
        <v>845</v>
      </c>
      <c r="C39" s="502">
        <v>2</v>
      </c>
      <c r="D39" s="502" t="s">
        <v>416</v>
      </c>
      <c r="E39" s="502" t="s">
        <v>426</v>
      </c>
      <c r="F39" s="502" t="s">
        <v>129</v>
      </c>
      <c r="G39" s="113"/>
      <c r="H39" s="113">
        <v>4</v>
      </c>
      <c r="I39" s="113">
        <v>4</v>
      </c>
      <c r="J39" s="113">
        <v>15</v>
      </c>
      <c r="K39" s="113"/>
      <c r="L39" s="113"/>
      <c r="M39" s="113">
        <v>3</v>
      </c>
      <c r="N39" s="113">
        <v>5</v>
      </c>
      <c r="O39" s="769"/>
      <c r="P39" s="582"/>
      <c r="Q39" s="585"/>
      <c r="R39" s="761"/>
    </row>
    <row r="40" spans="1:18" ht="18" customHeight="1">
      <c r="A40" s="129">
        <v>22</v>
      </c>
      <c r="B40" s="501" t="s">
        <v>846</v>
      </c>
      <c r="C40" s="502">
        <v>5</v>
      </c>
      <c r="D40" s="502" t="s">
        <v>404</v>
      </c>
      <c r="E40" s="502" t="s">
        <v>426</v>
      </c>
      <c r="F40" s="502" t="s">
        <v>130</v>
      </c>
      <c r="G40" s="503">
        <v>77</v>
      </c>
      <c r="H40" s="113">
        <v>404</v>
      </c>
      <c r="I40" s="503">
        <v>732</v>
      </c>
      <c r="J40" s="503">
        <v>1351</v>
      </c>
      <c r="K40" s="113">
        <v>68</v>
      </c>
      <c r="L40" s="113">
        <v>128</v>
      </c>
      <c r="M40" s="503">
        <v>124</v>
      </c>
      <c r="N40" s="113">
        <v>247</v>
      </c>
      <c r="O40" s="769"/>
      <c r="P40" s="582"/>
      <c r="Q40" s="585"/>
      <c r="R40" s="761"/>
    </row>
    <row r="41" spans="1:18" ht="18" customHeight="1">
      <c r="A41" s="129">
        <v>23</v>
      </c>
      <c r="B41" s="501" t="s">
        <v>847</v>
      </c>
      <c r="C41" s="502">
        <v>1</v>
      </c>
      <c r="D41" s="502" t="s">
        <v>416</v>
      </c>
      <c r="E41" s="502" t="s">
        <v>429</v>
      </c>
      <c r="F41" s="502" t="s">
        <v>130</v>
      </c>
      <c r="G41" s="113"/>
      <c r="H41" s="113">
        <v>1</v>
      </c>
      <c r="I41" s="503"/>
      <c r="J41" s="113"/>
      <c r="K41" s="113"/>
      <c r="L41" s="503"/>
      <c r="M41" s="113"/>
      <c r="N41" s="113"/>
      <c r="O41" s="769"/>
      <c r="P41" s="582"/>
      <c r="Q41" s="585"/>
      <c r="R41" s="761"/>
    </row>
    <row r="42" spans="1:18" ht="18" customHeight="1">
      <c r="A42" s="129">
        <v>24</v>
      </c>
      <c r="B42" s="501" t="s">
        <v>848</v>
      </c>
      <c r="C42" s="502">
        <v>1</v>
      </c>
      <c r="D42" s="502" t="s">
        <v>430</v>
      </c>
      <c r="E42" s="502" t="s">
        <v>429</v>
      </c>
      <c r="F42" s="502" t="s">
        <v>130</v>
      </c>
      <c r="G42" s="113">
        <v>1</v>
      </c>
      <c r="H42" s="504"/>
      <c r="I42" s="504">
        <v>1</v>
      </c>
      <c r="J42" s="113"/>
      <c r="K42" s="504">
        <v>1</v>
      </c>
      <c r="L42" s="113"/>
      <c r="M42" s="113"/>
      <c r="N42" s="504">
        <v>1</v>
      </c>
      <c r="O42" s="769"/>
      <c r="P42" s="582"/>
      <c r="Q42" s="585"/>
      <c r="R42" s="761"/>
    </row>
    <row r="43" spans="1:18" ht="18" customHeight="1">
      <c r="A43" s="129">
        <v>25</v>
      </c>
      <c r="B43" s="501" t="s">
        <v>849</v>
      </c>
      <c r="C43" s="502">
        <v>4</v>
      </c>
      <c r="D43" s="502" t="s">
        <v>416</v>
      </c>
      <c r="E43" s="502" t="s">
        <v>429</v>
      </c>
      <c r="F43" s="502" t="s">
        <v>130</v>
      </c>
      <c r="G43" s="113"/>
      <c r="H43" s="504">
        <v>1</v>
      </c>
      <c r="I43" s="504"/>
      <c r="J43" s="113"/>
      <c r="K43" s="504"/>
      <c r="L43" s="113"/>
      <c r="M43" s="113"/>
      <c r="N43" s="504"/>
      <c r="O43" s="769"/>
      <c r="P43" s="582"/>
      <c r="Q43" s="585"/>
      <c r="R43" s="761"/>
    </row>
    <row r="44" spans="1:18" ht="16.899999999999999" customHeight="1">
      <c r="A44" s="129">
        <v>26</v>
      </c>
      <c r="B44" s="501" t="s">
        <v>850</v>
      </c>
      <c r="C44" s="502">
        <v>1</v>
      </c>
      <c r="D44" s="502" t="s">
        <v>404</v>
      </c>
      <c r="E44" s="502" t="s">
        <v>429</v>
      </c>
      <c r="F44" s="502" t="s">
        <v>130</v>
      </c>
      <c r="G44" s="113"/>
      <c r="H44" s="504">
        <v>6</v>
      </c>
      <c r="I44" s="504">
        <v>19</v>
      </c>
      <c r="J44" s="113">
        <v>21</v>
      </c>
      <c r="K44" s="504"/>
      <c r="L44" s="113"/>
      <c r="M44" s="113">
        <v>2</v>
      </c>
      <c r="N44" s="504">
        <v>2</v>
      </c>
      <c r="O44" s="769"/>
      <c r="P44" s="582"/>
      <c r="Q44" s="585"/>
      <c r="R44" s="761"/>
    </row>
    <row r="45" spans="1:18" ht="16.899999999999999" customHeight="1">
      <c r="A45" s="129">
        <v>27</v>
      </c>
      <c r="B45" s="501"/>
      <c r="C45" s="505"/>
      <c r="D45" s="506"/>
      <c r="E45" s="501"/>
      <c r="F45" s="501"/>
      <c r="G45" s="113"/>
      <c r="H45" s="504"/>
      <c r="I45" s="504"/>
      <c r="J45" s="113"/>
      <c r="K45" s="504"/>
      <c r="L45" s="113"/>
      <c r="M45" s="113"/>
      <c r="N45" s="504"/>
      <c r="O45" s="769"/>
      <c r="P45" s="582"/>
      <c r="Q45" s="585"/>
      <c r="R45" s="761"/>
    </row>
    <row r="46" spans="1:18" ht="16.899999999999999" customHeight="1">
      <c r="A46" s="129">
        <v>28</v>
      </c>
      <c r="B46" s="501"/>
      <c r="C46" s="505"/>
      <c r="D46" s="506"/>
      <c r="E46" s="501"/>
      <c r="F46" s="501"/>
      <c r="G46" s="504"/>
      <c r="H46" s="504"/>
      <c r="I46" s="504"/>
      <c r="J46" s="504"/>
      <c r="K46" s="504"/>
      <c r="L46" s="504"/>
      <c r="M46" s="504"/>
      <c r="N46" s="504"/>
      <c r="O46" s="769"/>
      <c r="P46" s="582"/>
      <c r="Q46" s="585"/>
      <c r="R46" s="761"/>
    </row>
    <row r="47" spans="1:18" ht="16.899999999999999" customHeight="1">
      <c r="A47" s="129">
        <v>29</v>
      </c>
      <c r="B47" s="501"/>
      <c r="C47" s="505"/>
      <c r="D47" s="506"/>
      <c r="E47" s="501"/>
      <c r="F47" s="501"/>
      <c r="G47" s="504"/>
      <c r="H47" s="504"/>
      <c r="I47" s="504"/>
      <c r="J47" s="504"/>
      <c r="K47" s="504"/>
      <c r="L47" s="504"/>
      <c r="M47" s="504"/>
      <c r="N47" s="504"/>
      <c r="O47" s="769"/>
      <c r="P47" s="582"/>
      <c r="Q47" s="585"/>
      <c r="R47" s="761"/>
    </row>
    <row r="48" spans="1:18" ht="16.899999999999999" customHeight="1">
      <c r="A48" s="129">
        <v>30</v>
      </c>
      <c r="B48" s="501"/>
      <c r="C48" s="505"/>
      <c r="D48" s="506"/>
      <c r="E48" s="501"/>
      <c r="F48" s="501"/>
      <c r="G48" s="503"/>
      <c r="H48" s="503"/>
      <c r="I48" s="503"/>
      <c r="J48" s="503"/>
      <c r="K48" s="503"/>
      <c r="L48" s="503"/>
      <c r="M48" s="503"/>
      <c r="N48" s="503"/>
      <c r="O48" s="769"/>
      <c r="P48" s="582"/>
      <c r="Q48" s="585"/>
      <c r="R48" s="761"/>
    </row>
    <row r="49" spans="1:18" ht="24" customHeight="1">
      <c r="A49" s="778" t="s">
        <v>21</v>
      </c>
      <c r="B49" s="779"/>
      <c r="C49" s="779"/>
      <c r="D49" s="779"/>
      <c r="E49" s="779"/>
      <c r="F49" s="780"/>
      <c r="G49" s="380">
        <f>IF(SUM(G19:G48)=0,"",SUM(G19:G48))</f>
        <v>401</v>
      </c>
      <c r="H49" s="380">
        <f t="shared" ref="H49:N49" si="0">IF(SUM(H19:H48)=0,"",SUM(H19:H48))</f>
        <v>1316</v>
      </c>
      <c r="I49" s="380">
        <f t="shared" si="0"/>
        <v>1712</v>
      </c>
      <c r="J49" s="380">
        <f t="shared" si="0"/>
        <v>2532</v>
      </c>
      <c r="K49" s="380">
        <f t="shared" si="0"/>
        <v>234</v>
      </c>
      <c r="L49" s="380">
        <f t="shared" si="0"/>
        <v>433</v>
      </c>
      <c r="M49" s="380">
        <f t="shared" si="0"/>
        <v>302</v>
      </c>
      <c r="N49" s="380">
        <f t="shared" si="0"/>
        <v>492</v>
      </c>
      <c r="O49" s="770"/>
      <c r="P49" s="583"/>
      <c r="Q49" s="586"/>
      <c r="R49" s="762"/>
    </row>
    <row r="50" spans="1:18" ht="5.25" customHeight="1">
      <c r="A50" s="185"/>
      <c r="B50" s="114"/>
      <c r="C50" s="114"/>
      <c r="D50" s="114"/>
      <c r="E50" s="114"/>
      <c r="F50" s="114"/>
    </row>
    <row r="51" spans="1:18" s="115" customFormat="1">
      <c r="A51" s="186"/>
      <c r="C51" s="116"/>
      <c r="D51" s="116"/>
      <c r="E51" s="116"/>
      <c r="F51" s="116"/>
      <c r="G51" s="116"/>
      <c r="H51" s="116"/>
      <c r="I51" s="116"/>
      <c r="J51" s="116"/>
      <c r="K51" s="116"/>
      <c r="L51" s="116"/>
      <c r="M51" s="116"/>
      <c r="N51" s="116"/>
      <c r="O51" s="116"/>
      <c r="P51" s="309"/>
      <c r="Q51" s="103"/>
      <c r="R51" s="103"/>
    </row>
    <row r="52" spans="1:18" s="108" customFormat="1" ht="21" customHeight="1">
      <c r="A52" s="771" t="s">
        <v>459</v>
      </c>
      <c r="B52" s="772"/>
      <c r="C52" s="772"/>
      <c r="D52" s="772"/>
      <c r="E52" s="772"/>
      <c r="F52" s="772"/>
      <c r="G52" s="772"/>
      <c r="H52" s="772"/>
      <c r="I52" s="772"/>
      <c r="J52" s="772"/>
      <c r="K52" s="772"/>
      <c r="L52" s="772"/>
      <c r="M52" s="772"/>
      <c r="N52" s="772"/>
      <c r="O52" s="772"/>
      <c r="P52" s="142"/>
      <c r="Q52" s="142"/>
      <c r="R52" s="142"/>
    </row>
    <row r="53" spans="1:18" s="108" customFormat="1">
      <c r="A53" s="117"/>
      <c r="B53" s="117"/>
      <c r="C53" s="117"/>
      <c r="D53" s="117"/>
      <c r="E53" s="117"/>
      <c r="F53" s="117"/>
      <c r="G53" s="117"/>
      <c r="H53" s="117"/>
      <c r="I53" s="117"/>
      <c r="J53" s="117"/>
      <c r="K53" s="117"/>
      <c r="L53" s="117"/>
      <c r="M53" s="117"/>
      <c r="N53" s="117"/>
      <c r="O53" s="117"/>
      <c r="P53" s="309"/>
      <c r="Q53" s="103"/>
      <c r="R53" s="103"/>
    </row>
    <row r="54" spans="1:18" s="118" customFormat="1">
      <c r="A54" s="776" t="s">
        <v>141</v>
      </c>
      <c r="B54" s="776" t="s">
        <v>143</v>
      </c>
      <c r="C54" s="776" t="s">
        <v>140</v>
      </c>
      <c r="D54" s="776" t="s">
        <v>139</v>
      </c>
      <c r="E54" s="776" t="s">
        <v>138</v>
      </c>
      <c r="F54" s="776" t="s">
        <v>137</v>
      </c>
      <c r="G54" s="781" t="s">
        <v>521</v>
      </c>
      <c r="H54" s="782"/>
      <c r="I54" s="782"/>
      <c r="J54" s="783"/>
      <c r="K54" s="781" t="s">
        <v>142</v>
      </c>
      <c r="L54" s="782"/>
      <c r="M54" s="782"/>
      <c r="N54" s="783"/>
      <c r="O54" s="412" t="s">
        <v>739</v>
      </c>
      <c r="P54" s="686" t="s">
        <v>587</v>
      </c>
      <c r="Q54" s="687"/>
      <c r="R54" s="688"/>
    </row>
    <row r="55" spans="1:18" s="118" customFormat="1" ht="50.45" customHeight="1">
      <c r="A55" s="776"/>
      <c r="B55" s="776"/>
      <c r="C55" s="776"/>
      <c r="D55" s="776"/>
      <c r="E55" s="776"/>
      <c r="F55" s="776"/>
      <c r="G55" s="109" t="s">
        <v>136</v>
      </c>
      <c r="H55" s="109" t="s">
        <v>4</v>
      </c>
      <c r="I55" s="109" t="s">
        <v>5</v>
      </c>
      <c r="J55" s="109" t="s">
        <v>6</v>
      </c>
      <c r="K55" s="110" t="s">
        <v>135</v>
      </c>
      <c r="L55" s="110" t="s">
        <v>134</v>
      </c>
      <c r="M55" s="109" t="s">
        <v>133</v>
      </c>
      <c r="N55" s="109" t="s">
        <v>132</v>
      </c>
      <c r="O55" s="768"/>
      <c r="P55" s="581">
        <v>0</v>
      </c>
      <c r="Q55" s="729" t="str">
        <f>CONCATENATE(IF(P55=0,"",IF(P55=1,'Base de Datos'!$E$249,IF(P55=2,'Base de Datos'!$E$250,IF(P55=3,'Base de Datos'!$E$251)))))</f>
        <v/>
      </c>
      <c r="R55" s="760"/>
    </row>
    <row r="56" spans="1:18" ht="18" customHeight="1">
      <c r="A56" s="129">
        <v>1</v>
      </c>
      <c r="B56" s="507" t="s">
        <v>851</v>
      </c>
      <c r="C56" s="508">
        <v>5</v>
      </c>
      <c r="D56" s="502" t="s">
        <v>365</v>
      </c>
      <c r="E56" s="508" t="s">
        <v>429</v>
      </c>
      <c r="F56" s="508" t="s">
        <v>130</v>
      </c>
      <c r="G56" s="113"/>
      <c r="H56" s="113"/>
      <c r="I56" s="113"/>
      <c r="J56" s="113">
        <v>4</v>
      </c>
      <c r="K56" s="113"/>
      <c r="L56" s="113"/>
      <c r="M56" s="113"/>
      <c r="N56" s="113"/>
      <c r="O56" s="769"/>
      <c r="P56" s="582"/>
      <c r="Q56" s="731"/>
      <c r="R56" s="761"/>
    </row>
    <row r="57" spans="1:18" ht="18" customHeight="1">
      <c r="A57" s="129">
        <v>2</v>
      </c>
      <c r="B57" s="507" t="s">
        <v>852</v>
      </c>
      <c r="C57" s="509">
        <v>2</v>
      </c>
      <c r="D57" s="502" t="s">
        <v>365</v>
      </c>
      <c r="E57" s="508" t="s">
        <v>429</v>
      </c>
      <c r="F57" s="508" t="s">
        <v>130</v>
      </c>
      <c r="G57" s="113"/>
      <c r="H57" s="113"/>
      <c r="I57" s="503"/>
      <c r="J57" s="503"/>
      <c r="K57" s="113"/>
      <c r="L57" s="113"/>
      <c r="M57" s="503"/>
      <c r="N57" s="113"/>
      <c r="O57" s="769"/>
      <c r="P57" s="582"/>
      <c r="Q57" s="731"/>
      <c r="R57" s="761"/>
    </row>
    <row r="58" spans="1:18" ht="18" customHeight="1">
      <c r="A58" s="129">
        <v>3</v>
      </c>
      <c r="B58" s="507" t="s">
        <v>853</v>
      </c>
      <c r="C58" s="509">
        <v>5</v>
      </c>
      <c r="D58" s="502" t="s">
        <v>365</v>
      </c>
      <c r="E58" s="508" t="s">
        <v>429</v>
      </c>
      <c r="F58" s="508" t="s">
        <v>130</v>
      </c>
      <c r="G58" s="113"/>
      <c r="H58" s="113">
        <v>1</v>
      </c>
      <c r="I58" s="503"/>
      <c r="J58" s="113">
        <v>5</v>
      </c>
      <c r="K58" s="113"/>
      <c r="L58" s="503">
        <v>1</v>
      </c>
      <c r="M58" s="503"/>
      <c r="N58" s="113">
        <v>1</v>
      </c>
      <c r="O58" s="769"/>
      <c r="P58" s="582"/>
      <c r="Q58" s="731"/>
      <c r="R58" s="761"/>
    </row>
    <row r="59" spans="1:18" ht="18" customHeight="1">
      <c r="A59" s="129">
        <v>4</v>
      </c>
      <c r="B59" s="507" t="s">
        <v>854</v>
      </c>
      <c r="C59" s="509">
        <v>4</v>
      </c>
      <c r="D59" s="502" t="s">
        <v>370</v>
      </c>
      <c r="E59" s="508" t="s">
        <v>429</v>
      </c>
      <c r="F59" s="508" t="s">
        <v>130</v>
      </c>
      <c r="G59" s="113"/>
      <c r="H59" s="504">
        <v>8</v>
      </c>
      <c r="I59" s="504">
        <v>7</v>
      </c>
      <c r="J59" s="113">
        <v>43</v>
      </c>
      <c r="K59" s="504"/>
      <c r="L59" s="113"/>
      <c r="M59" s="503">
        <v>4</v>
      </c>
      <c r="N59" s="113">
        <v>12</v>
      </c>
      <c r="O59" s="769"/>
      <c r="P59" s="582"/>
      <c r="Q59" s="731"/>
      <c r="R59" s="761"/>
    </row>
    <row r="60" spans="1:18" ht="18" customHeight="1">
      <c r="A60" s="129">
        <v>5</v>
      </c>
      <c r="B60" s="501" t="s">
        <v>855</v>
      </c>
      <c r="C60" s="505">
        <v>1</v>
      </c>
      <c r="D60" s="506" t="s">
        <v>370</v>
      </c>
      <c r="E60" s="501" t="s">
        <v>429</v>
      </c>
      <c r="F60" s="501" t="s">
        <v>130</v>
      </c>
      <c r="G60" s="113"/>
      <c r="H60" s="504"/>
      <c r="I60" s="504">
        <v>1</v>
      </c>
      <c r="J60" s="113"/>
      <c r="K60" s="504"/>
      <c r="L60" s="113"/>
      <c r="M60" s="113"/>
      <c r="N60" s="504"/>
      <c r="O60" s="769"/>
      <c r="P60" s="582"/>
      <c r="Q60" s="731"/>
      <c r="R60" s="761"/>
    </row>
    <row r="61" spans="1:18" ht="18" customHeight="1">
      <c r="A61" s="129">
        <v>6</v>
      </c>
      <c r="B61" s="501"/>
      <c r="C61" s="505"/>
      <c r="D61" s="506"/>
      <c r="E61" s="501"/>
      <c r="F61" s="501"/>
      <c r="G61" s="113"/>
      <c r="H61" s="504"/>
      <c r="I61" s="504"/>
      <c r="J61" s="113"/>
      <c r="K61" s="504"/>
      <c r="L61" s="113"/>
      <c r="M61" s="113"/>
      <c r="N61" s="504"/>
      <c r="O61" s="769"/>
      <c r="P61" s="582"/>
      <c r="Q61" s="731"/>
      <c r="R61" s="761"/>
    </row>
    <row r="62" spans="1:18" ht="18" customHeight="1">
      <c r="A62" s="129">
        <v>7</v>
      </c>
      <c r="B62" s="78"/>
      <c r="C62" s="367"/>
      <c r="D62" s="396"/>
      <c r="E62" s="78"/>
      <c r="F62" s="78"/>
      <c r="G62" s="73"/>
      <c r="H62" s="112"/>
      <c r="I62" s="112"/>
      <c r="J62" s="73"/>
      <c r="K62" s="112"/>
      <c r="L62" s="113"/>
      <c r="M62" s="73"/>
      <c r="N62" s="112"/>
      <c r="O62" s="769"/>
      <c r="P62" s="582"/>
      <c r="Q62" s="731"/>
      <c r="R62" s="761"/>
    </row>
    <row r="63" spans="1:18" ht="18" customHeight="1">
      <c r="A63" s="129">
        <v>8</v>
      </c>
      <c r="B63" s="78"/>
      <c r="C63" s="367"/>
      <c r="D63" s="396"/>
      <c r="E63" s="78"/>
      <c r="F63" s="78"/>
      <c r="G63" s="73"/>
      <c r="H63" s="112"/>
      <c r="I63" s="112"/>
      <c r="J63" s="112"/>
      <c r="K63" s="112"/>
      <c r="L63" s="112"/>
      <c r="M63" s="112"/>
      <c r="N63" s="112"/>
      <c r="O63" s="769"/>
      <c r="P63" s="582"/>
      <c r="Q63" s="731"/>
      <c r="R63" s="761"/>
    </row>
    <row r="64" spans="1:18" ht="18" customHeight="1">
      <c r="A64" s="129">
        <v>9</v>
      </c>
      <c r="B64" s="78"/>
      <c r="C64" s="367"/>
      <c r="D64" s="396"/>
      <c r="E64" s="78"/>
      <c r="F64" s="78"/>
      <c r="G64" s="73"/>
      <c r="H64" s="112"/>
      <c r="I64" s="112"/>
      <c r="J64" s="112"/>
      <c r="K64" s="112"/>
      <c r="L64" s="112"/>
      <c r="M64" s="112"/>
      <c r="N64" s="112"/>
      <c r="O64" s="769"/>
      <c r="P64" s="582"/>
      <c r="Q64" s="731"/>
      <c r="R64" s="761"/>
    </row>
    <row r="65" spans="1:18" ht="18" customHeight="1">
      <c r="A65" s="129">
        <v>10</v>
      </c>
      <c r="B65" s="78"/>
      <c r="C65" s="367"/>
      <c r="D65" s="396"/>
      <c r="E65" s="78"/>
      <c r="F65" s="78"/>
      <c r="G65" s="73"/>
      <c r="H65" s="73"/>
      <c r="I65" s="73"/>
      <c r="J65" s="73"/>
      <c r="K65" s="73"/>
      <c r="L65" s="73"/>
      <c r="M65" s="73"/>
      <c r="N65" s="73"/>
      <c r="O65" s="769"/>
      <c r="P65" s="582"/>
      <c r="Q65" s="731"/>
      <c r="R65" s="761"/>
    </row>
    <row r="66" spans="1:18" ht="18" customHeight="1">
      <c r="A66" s="129">
        <v>11</v>
      </c>
      <c r="B66" s="78"/>
      <c r="C66" s="367"/>
      <c r="D66" s="396"/>
      <c r="E66" s="78"/>
      <c r="F66" s="78"/>
      <c r="G66" s="73"/>
      <c r="H66" s="73"/>
      <c r="I66" s="73"/>
      <c r="J66" s="73"/>
      <c r="K66" s="73"/>
      <c r="L66" s="73"/>
      <c r="M66" s="73"/>
      <c r="N66" s="73"/>
      <c r="O66" s="769"/>
      <c r="P66" s="582"/>
      <c r="Q66" s="731"/>
      <c r="R66" s="761"/>
    </row>
    <row r="67" spans="1:18" ht="18" customHeight="1">
      <c r="A67" s="129">
        <v>12</v>
      </c>
      <c r="B67" s="78"/>
      <c r="C67" s="367"/>
      <c r="D67" s="396"/>
      <c r="E67" s="78"/>
      <c r="F67" s="78"/>
      <c r="G67" s="73"/>
      <c r="H67" s="73"/>
      <c r="I67" s="111"/>
      <c r="J67" s="111"/>
      <c r="K67" s="73"/>
      <c r="L67" s="73"/>
      <c r="M67" s="111"/>
      <c r="N67" s="73"/>
      <c r="O67" s="769"/>
      <c r="P67" s="582"/>
      <c r="Q67" s="731"/>
      <c r="R67" s="761"/>
    </row>
    <row r="68" spans="1:18" ht="18" customHeight="1">
      <c r="A68" s="129">
        <v>13</v>
      </c>
      <c r="B68" s="78"/>
      <c r="C68" s="367"/>
      <c r="D68" s="396"/>
      <c r="E68" s="78"/>
      <c r="F68" s="78"/>
      <c r="G68" s="73"/>
      <c r="H68" s="73"/>
      <c r="I68" s="111"/>
      <c r="J68" s="73"/>
      <c r="K68" s="73"/>
      <c r="L68" s="111"/>
      <c r="M68" s="73"/>
      <c r="N68" s="73"/>
      <c r="O68" s="769"/>
      <c r="P68" s="582"/>
      <c r="Q68" s="731"/>
      <c r="R68" s="761"/>
    </row>
    <row r="69" spans="1:18" ht="18" customHeight="1">
      <c r="A69" s="129">
        <v>14</v>
      </c>
      <c r="B69" s="78"/>
      <c r="C69" s="367"/>
      <c r="D69" s="396"/>
      <c r="E69" s="78"/>
      <c r="F69" s="78"/>
      <c r="G69" s="73"/>
      <c r="H69" s="112"/>
      <c r="I69" s="112"/>
      <c r="J69" s="73"/>
      <c r="K69" s="112"/>
      <c r="L69" s="113"/>
      <c r="M69" s="73"/>
      <c r="N69" s="112"/>
      <c r="O69" s="769"/>
      <c r="P69" s="582"/>
      <c r="Q69" s="731"/>
      <c r="R69" s="761"/>
    </row>
    <row r="70" spans="1:18" ht="18" customHeight="1">
      <c r="A70" s="129">
        <v>15</v>
      </c>
      <c r="B70" s="78"/>
      <c r="C70" s="367"/>
      <c r="D70" s="396"/>
      <c r="E70" s="78"/>
      <c r="F70" s="78"/>
      <c r="G70" s="73"/>
      <c r="H70" s="112"/>
      <c r="I70" s="112"/>
      <c r="J70" s="73"/>
      <c r="K70" s="112"/>
      <c r="L70" s="113"/>
      <c r="M70" s="73"/>
      <c r="N70" s="112"/>
      <c r="O70" s="769"/>
      <c r="P70" s="582"/>
      <c r="Q70" s="731"/>
      <c r="R70" s="761"/>
    </row>
    <row r="71" spans="1:18" ht="18" customHeight="1">
      <c r="A71" s="129">
        <v>16</v>
      </c>
      <c r="B71" s="78"/>
      <c r="C71" s="367"/>
      <c r="D71" s="396"/>
      <c r="E71" s="78"/>
      <c r="F71" s="78"/>
      <c r="G71" s="73"/>
      <c r="H71" s="112"/>
      <c r="I71" s="112"/>
      <c r="J71" s="73"/>
      <c r="K71" s="112"/>
      <c r="L71" s="113"/>
      <c r="M71" s="73"/>
      <c r="N71" s="112"/>
      <c r="O71" s="769"/>
      <c r="P71" s="582"/>
      <c r="Q71" s="731"/>
      <c r="R71" s="761"/>
    </row>
    <row r="72" spans="1:18" ht="18" customHeight="1">
      <c r="A72" s="129">
        <v>17</v>
      </c>
      <c r="B72" s="78"/>
      <c r="C72" s="367"/>
      <c r="D72" s="396"/>
      <c r="E72" s="78"/>
      <c r="F72" s="78"/>
      <c r="G72" s="73"/>
      <c r="H72" s="112"/>
      <c r="I72" s="112"/>
      <c r="J72" s="73"/>
      <c r="K72" s="112"/>
      <c r="L72" s="113"/>
      <c r="M72" s="73"/>
      <c r="N72" s="112"/>
      <c r="O72" s="769"/>
      <c r="P72" s="582"/>
      <c r="Q72" s="731"/>
      <c r="R72" s="761"/>
    </row>
    <row r="73" spans="1:18" ht="18" customHeight="1">
      <c r="A73" s="129">
        <v>18</v>
      </c>
      <c r="B73" s="78"/>
      <c r="C73" s="367"/>
      <c r="D73" s="396"/>
      <c r="E73" s="78"/>
      <c r="F73" s="78"/>
      <c r="G73" s="112"/>
      <c r="H73" s="112"/>
      <c r="I73" s="112"/>
      <c r="J73" s="112"/>
      <c r="K73" s="112"/>
      <c r="L73" s="112"/>
      <c r="M73" s="112"/>
      <c r="N73" s="112"/>
      <c r="O73" s="769"/>
      <c r="P73" s="582"/>
      <c r="Q73" s="731"/>
      <c r="R73" s="761"/>
    </row>
    <row r="74" spans="1:18" ht="18" customHeight="1">
      <c r="A74" s="129">
        <v>19</v>
      </c>
      <c r="B74" s="78"/>
      <c r="C74" s="367"/>
      <c r="D74" s="396"/>
      <c r="E74" s="78"/>
      <c r="F74" s="78"/>
      <c r="G74" s="112"/>
      <c r="H74" s="112"/>
      <c r="I74" s="112"/>
      <c r="J74" s="112"/>
      <c r="K74" s="112"/>
      <c r="L74" s="112"/>
      <c r="M74" s="112"/>
      <c r="N74" s="112"/>
      <c r="O74" s="769"/>
      <c r="P74" s="582"/>
      <c r="Q74" s="731"/>
      <c r="R74" s="761"/>
    </row>
    <row r="75" spans="1:18" ht="18" customHeight="1">
      <c r="A75" s="129">
        <v>20</v>
      </c>
      <c r="B75" s="78"/>
      <c r="C75" s="367"/>
      <c r="D75" s="396"/>
      <c r="E75" s="78"/>
      <c r="F75" s="78"/>
      <c r="G75" s="73"/>
      <c r="H75" s="73"/>
      <c r="I75" s="73"/>
      <c r="J75" s="73"/>
      <c r="K75" s="73"/>
      <c r="L75" s="73"/>
      <c r="M75" s="73"/>
      <c r="N75" s="73"/>
      <c r="O75" s="769"/>
      <c r="P75" s="582"/>
      <c r="Q75" s="731"/>
      <c r="R75" s="761"/>
    </row>
    <row r="76" spans="1:18" ht="18" customHeight="1">
      <c r="A76" s="129">
        <v>21</v>
      </c>
      <c r="B76" s="78"/>
      <c r="C76" s="367"/>
      <c r="D76" s="396"/>
      <c r="E76" s="78"/>
      <c r="F76" s="78"/>
      <c r="G76" s="73"/>
      <c r="H76" s="73"/>
      <c r="I76" s="73"/>
      <c r="J76" s="73"/>
      <c r="K76" s="73"/>
      <c r="L76" s="73"/>
      <c r="M76" s="73"/>
      <c r="N76" s="73"/>
      <c r="O76" s="769"/>
      <c r="P76" s="582"/>
      <c r="Q76" s="731"/>
      <c r="R76" s="761"/>
    </row>
    <row r="77" spans="1:18" ht="18" customHeight="1">
      <c r="A77" s="129">
        <v>22</v>
      </c>
      <c r="B77" s="78"/>
      <c r="C77" s="367"/>
      <c r="D77" s="396"/>
      <c r="E77" s="78"/>
      <c r="F77" s="78"/>
      <c r="G77" s="111"/>
      <c r="H77" s="73"/>
      <c r="I77" s="111"/>
      <c r="J77" s="111"/>
      <c r="K77" s="73"/>
      <c r="L77" s="73"/>
      <c r="M77" s="111"/>
      <c r="N77" s="73"/>
      <c r="O77" s="769"/>
      <c r="P77" s="582"/>
      <c r="Q77" s="731"/>
      <c r="R77" s="761"/>
    </row>
    <row r="78" spans="1:18" ht="18" customHeight="1">
      <c r="A78" s="129">
        <v>23</v>
      </c>
      <c r="B78" s="78"/>
      <c r="C78" s="367"/>
      <c r="D78" s="396"/>
      <c r="E78" s="78"/>
      <c r="F78" s="78"/>
      <c r="G78" s="73"/>
      <c r="H78" s="73"/>
      <c r="I78" s="111"/>
      <c r="J78" s="73"/>
      <c r="K78" s="73"/>
      <c r="L78" s="111"/>
      <c r="M78" s="73"/>
      <c r="N78" s="73"/>
      <c r="O78" s="769"/>
      <c r="P78" s="582"/>
      <c r="Q78" s="731"/>
      <c r="R78" s="761"/>
    </row>
    <row r="79" spans="1:18" ht="18" customHeight="1">
      <c r="A79" s="129">
        <v>24</v>
      </c>
      <c r="B79" s="78"/>
      <c r="C79" s="367"/>
      <c r="D79" s="396"/>
      <c r="E79" s="78"/>
      <c r="F79" s="78"/>
      <c r="G79" s="73"/>
      <c r="H79" s="112"/>
      <c r="I79" s="112"/>
      <c r="J79" s="73"/>
      <c r="K79" s="112"/>
      <c r="L79" s="113"/>
      <c r="M79" s="73"/>
      <c r="N79" s="112"/>
      <c r="O79" s="769"/>
      <c r="P79" s="582"/>
      <c r="Q79" s="731"/>
      <c r="R79" s="761"/>
    </row>
    <row r="80" spans="1:18" ht="18" customHeight="1">
      <c r="A80" s="129">
        <v>25</v>
      </c>
      <c r="B80" s="78"/>
      <c r="C80" s="367"/>
      <c r="D80" s="396"/>
      <c r="E80" s="78"/>
      <c r="F80" s="78"/>
      <c r="G80" s="73"/>
      <c r="H80" s="112"/>
      <c r="I80" s="112"/>
      <c r="J80" s="73"/>
      <c r="K80" s="112"/>
      <c r="L80" s="113"/>
      <c r="M80" s="73"/>
      <c r="N80" s="112"/>
      <c r="O80" s="769"/>
      <c r="P80" s="582"/>
      <c r="Q80" s="731"/>
      <c r="R80" s="761"/>
    </row>
    <row r="81" spans="1:18" ht="15" customHeight="1">
      <c r="A81" s="129">
        <v>26</v>
      </c>
      <c r="B81" s="78"/>
      <c r="C81" s="367"/>
      <c r="D81" s="396"/>
      <c r="E81" s="78"/>
      <c r="F81" s="78"/>
      <c r="G81" s="73"/>
      <c r="H81" s="112"/>
      <c r="I81" s="112"/>
      <c r="J81" s="73"/>
      <c r="K81" s="112"/>
      <c r="L81" s="113"/>
      <c r="M81" s="73"/>
      <c r="N81" s="112"/>
      <c r="O81" s="769"/>
      <c r="P81" s="582"/>
      <c r="Q81" s="731"/>
      <c r="R81" s="761"/>
    </row>
    <row r="82" spans="1:18" ht="16.899999999999999" customHeight="1">
      <c r="A82" s="129">
        <v>27</v>
      </c>
      <c r="B82" s="78"/>
      <c r="C82" s="367"/>
      <c r="D82" s="396"/>
      <c r="E82" s="78"/>
      <c r="F82" s="78"/>
      <c r="G82" s="73"/>
      <c r="H82" s="112"/>
      <c r="I82" s="112"/>
      <c r="J82" s="73"/>
      <c r="K82" s="112"/>
      <c r="L82" s="113"/>
      <c r="M82" s="73"/>
      <c r="N82" s="112"/>
      <c r="O82" s="769"/>
      <c r="P82" s="582"/>
      <c r="Q82" s="731"/>
      <c r="R82" s="761"/>
    </row>
    <row r="83" spans="1:18" ht="16.899999999999999" customHeight="1">
      <c r="A83" s="129">
        <v>28</v>
      </c>
      <c r="B83" s="78"/>
      <c r="C83" s="367"/>
      <c r="D83" s="396"/>
      <c r="E83" s="78"/>
      <c r="F83" s="78"/>
      <c r="G83" s="112"/>
      <c r="H83" s="112"/>
      <c r="I83" s="112"/>
      <c r="J83" s="112"/>
      <c r="K83" s="112"/>
      <c r="L83" s="112"/>
      <c r="M83" s="112"/>
      <c r="N83" s="112"/>
      <c r="O83" s="769"/>
      <c r="P83" s="582"/>
      <c r="Q83" s="731"/>
      <c r="R83" s="761"/>
    </row>
    <row r="84" spans="1:18" ht="16.899999999999999" customHeight="1">
      <c r="A84" s="129">
        <v>29</v>
      </c>
      <c r="B84" s="78"/>
      <c r="C84" s="367"/>
      <c r="D84" s="396"/>
      <c r="E84" s="78"/>
      <c r="F84" s="78"/>
      <c r="G84" s="112"/>
      <c r="H84" s="112"/>
      <c r="I84" s="112"/>
      <c r="J84" s="112"/>
      <c r="K84" s="112"/>
      <c r="L84" s="112"/>
      <c r="M84" s="112"/>
      <c r="N84" s="112"/>
      <c r="O84" s="769"/>
      <c r="P84" s="582"/>
      <c r="Q84" s="731"/>
      <c r="R84" s="761"/>
    </row>
    <row r="85" spans="1:18" ht="16.899999999999999" customHeight="1">
      <c r="A85" s="129">
        <v>30</v>
      </c>
      <c r="B85" s="78"/>
      <c r="C85" s="367"/>
      <c r="D85" s="396"/>
      <c r="E85" s="78"/>
      <c r="F85" s="78"/>
      <c r="G85" s="111"/>
      <c r="H85" s="111"/>
      <c r="I85" s="111"/>
      <c r="J85" s="111"/>
      <c r="K85" s="111"/>
      <c r="L85" s="111"/>
      <c r="M85" s="111"/>
      <c r="N85" s="111"/>
      <c r="O85" s="769"/>
      <c r="P85" s="582"/>
      <c r="Q85" s="731"/>
      <c r="R85" s="761"/>
    </row>
    <row r="86" spans="1:18" ht="24" customHeight="1">
      <c r="A86" s="778" t="s">
        <v>21</v>
      </c>
      <c r="B86" s="779"/>
      <c r="C86" s="779"/>
      <c r="D86" s="779"/>
      <c r="E86" s="779"/>
      <c r="F86" s="780"/>
      <c r="G86" s="380" t="str">
        <f>IF(SUM(G56:G85)=0,"",SUM(G56:G85))</f>
        <v/>
      </c>
      <c r="H86" s="380">
        <f t="shared" ref="H86:N86" si="1">IF(SUM(H56:H85)=0,"",SUM(H56:H85))</f>
        <v>9</v>
      </c>
      <c r="I86" s="380">
        <f t="shared" si="1"/>
        <v>8</v>
      </c>
      <c r="J86" s="380">
        <f t="shared" si="1"/>
        <v>52</v>
      </c>
      <c r="K86" s="380" t="str">
        <f t="shared" si="1"/>
        <v/>
      </c>
      <c r="L86" s="380">
        <f t="shared" si="1"/>
        <v>1</v>
      </c>
      <c r="M86" s="380">
        <f t="shared" si="1"/>
        <v>4</v>
      </c>
      <c r="N86" s="380">
        <f t="shared" si="1"/>
        <v>13</v>
      </c>
      <c r="O86" s="770"/>
      <c r="P86" s="583"/>
      <c r="Q86" s="733"/>
      <c r="R86" s="762"/>
    </row>
    <row r="87" spans="1:18">
      <c r="A87" s="117"/>
      <c r="B87" s="104"/>
      <c r="C87" s="104"/>
      <c r="D87" s="104"/>
      <c r="E87" s="104"/>
      <c r="F87" s="104"/>
      <c r="G87" s="104"/>
      <c r="H87" s="104"/>
      <c r="I87" s="104"/>
      <c r="J87" s="104"/>
      <c r="K87" s="104"/>
      <c r="L87" s="104"/>
      <c r="M87" s="104"/>
      <c r="N87" s="104"/>
      <c r="O87" s="104"/>
    </row>
    <row r="88" spans="1:18">
      <c r="A88" s="186"/>
      <c r="B88" s="115"/>
      <c r="C88" s="115"/>
      <c r="D88" s="115"/>
      <c r="E88" s="115"/>
      <c r="F88" s="115"/>
      <c r="G88" s="115"/>
      <c r="H88" s="115"/>
      <c r="I88" s="115"/>
      <c r="J88" s="115"/>
      <c r="K88" s="115"/>
      <c r="L88" s="115"/>
      <c r="M88" s="115"/>
      <c r="N88" s="115"/>
      <c r="O88" s="115"/>
    </row>
    <row r="89" spans="1:18" s="108" customFormat="1" ht="21" customHeight="1">
      <c r="A89" s="684" t="s">
        <v>460</v>
      </c>
      <c r="B89" s="684"/>
      <c r="C89" s="684"/>
      <c r="D89" s="684"/>
      <c r="E89" s="684"/>
      <c r="F89" s="684"/>
      <c r="G89" s="684"/>
      <c r="H89" s="684"/>
      <c r="I89" s="684"/>
      <c r="J89" s="684"/>
      <c r="K89" s="684"/>
      <c r="L89" s="684"/>
      <c r="M89" s="684"/>
      <c r="N89" s="684"/>
      <c r="O89" s="431"/>
      <c r="P89" s="142"/>
      <c r="Q89" s="142"/>
      <c r="R89" s="142"/>
    </row>
    <row r="90" spans="1:18" s="108" customFormat="1">
      <c r="A90" s="117"/>
      <c r="B90" s="117"/>
      <c r="C90" s="117"/>
      <c r="D90" s="117"/>
      <c r="E90" s="117"/>
      <c r="F90" s="117"/>
      <c r="G90" s="117"/>
      <c r="H90" s="117"/>
      <c r="I90" s="117"/>
      <c r="J90" s="117"/>
      <c r="K90" s="117"/>
      <c r="L90" s="117"/>
      <c r="M90" s="117"/>
      <c r="N90" s="117"/>
      <c r="O90" s="117"/>
      <c r="P90" s="309"/>
      <c r="Q90" s="103"/>
      <c r="R90" s="103"/>
    </row>
    <row r="91" spans="1:18" s="118" customFormat="1" ht="22.5" customHeight="1">
      <c r="A91" s="794" t="s">
        <v>141</v>
      </c>
      <c r="B91" s="768" t="s">
        <v>144</v>
      </c>
      <c r="C91" s="796" t="s">
        <v>140</v>
      </c>
      <c r="D91" s="768" t="s">
        <v>139</v>
      </c>
      <c r="E91" s="768" t="s">
        <v>138</v>
      </c>
      <c r="F91" s="768" t="s">
        <v>137</v>
      </c>
      <c r="G91" s="781" t="s">
        <v>521</v>
      </c>
      <c r="H91" s="782"/>
      <c r="I91" s="782"/>
      <c r="J91" s="783"/>
      <c r="K91" s="781" t="s">
        <v>142</v>
      </c>
      <c r="L91" s="782"/>
      <c r="M91" s="782"/>
      <c r="N91" s="783"/>
      <c r="O91" s="430" t="s">
        <v>736</v>
      </c>
      <c r="P91" s="579" t="s">
        <v>587</v>
      </c>
      <c r="Q91" s="579"/>
      <c r="R91" s="257" t="s">
        <v>588</v>
      </c>
    </row>
    <row r="92" spans="1:18" s="118" customFormat="1" ht="48.6" customHeight="1">
      <c r="A92" s="795"/>
      <c r="B92" s="770"/>
      <c r="C92" s="797"/>
      <c r="D92" s="770"/>
      <c r="E92" s="770"/>
      <c r="F92" s="770"/>
      <c r="G92" s="109" t="s">
        <v>136</v>
      </c>
      <c r="H92" s="109" t="s">
        <v>4</v>
      </c>
      <c r="I92" s="109" t="s">
        <v>5</v>
      </c>
      <c r="J92" s="109" t="s">
        <v>6</v>
      </c>
      <c r="K92" s="110" t="s">
        <v>135</v>
      </c>
      <c r="L92" s="110" t="s">
        <v>134</v>
      </c>
      <c r="M92" s="109" t="s">
        <v>133</v>
      </c>
      <c r="N92" s="109" t="s">
        <v>132</v>
      </c>
      <c r="O92" s="776"/>
      <c r="P92" s="581">
        <v>0</v>
      </c>
      <c r="Q92" s="584" t="str">
        <f>CONCATENATE(IF(P92=0,"",IF(P92=1,'Base de Datos'!$E$249,IF(P92=2,'Base de Datos'!$E$250,IF(P92=3,'Base de Datos'!$E$251)))))</f>
        <v/>
      </c>
      <c r="R92" s="760"/>
    </row>
    <row r="93" spans="1:18" ht="18" customHeight="1">
      <c r="A93" s="129">
        <v>1</v>
      </c>
      <c r="B93" s="501" t="s">
        <v>856</v>
      </c>
      <c r="C93" s="508">
        <v>5</v>
      </c>
      <c r="D93" s="508" t="s">
        <v>393</v>
      </c>
      <c r="E93" s="508" t="s">
        <v>426</v>
      </c>
      <c r="F93" s="508" t="s">
        <v>129</v>
      </c>
      <c r="G93" s="113"/>
      <c r="H93" s="113">
        <v>1</v>
      </c>
      <c r="I93" s="113"/>
      <c r="J93" s="113">
        <v>1</v>
      </c>
      <c r="K93" s="113"/>
      <c r="L93" s="113"/>
      <c r="M93" s="113"/>
      <c r="N93" s="113"/>
      <c r="O93" s="776"/>
      <c r="P93" s="582"/>
      <c r="Q93" s="585"/>
      <c r="R93" s="761"/>
    </row>
    <row r="94" spans="1:18" ht="18" customHeight="1">
      <c r="A94" s="129">
        <v>2</v>
      </c>
      <c r="B94" s="501" t="s">
        <v>857</v>
      </c>
      <c r="C94" s="508">
        <v>5</v>
      </c>
      <c r="D94" s="508" t="s">
        <v>730</v>
      </c>
      <c r="E94" s="508" t="s">
        <v>429</v>
      </c>
      <c r="F94" s="508" t="s">
        <v>130</v>
      </c>
      <c r="G94" s="113"/>
      <c r="H94" s="113"/>
      <c r="I94" s="503"/>
      <c r="J94" s="503">
        <v>1</v>
      </c>
      <c r="K94" s="113"/>
      <c r="L94" s="113"/>
      <c r="M94" s="503"/>
      <c r="N94" s="113">
        <v>1</v>
      </c>
      <c r="O94" s="776"/>
      <c r="P94" s="582"/>
      <c r="Q94" s="585"/>
      <c r="R94" s="761"/>
    </row>
    <row r="95" spans="1:18" ht="18" customHeight="1">
      <c r="A95" s="129">
        <v>3</v>
      </c>
      <c r="B95" s="78"/>
      <c r="C95" s="367"/>
      <c r="D95" s="396"/>
      <c r="E95" s="78"/>
      <c r="F95" s="78"/>
      <c r="G95" s="73"/>
      <c r="H95" s="73"/>
      <c r="I95" s="111"/>
      <c r="J95" s="73"/>
      <c r="K95" s="73"/>
      <c r="L95" s="111"/>
      <c r="M95" s="111"/>
      <c r="N95" s="73"/>
      <c r="O95" s="776"/>
      <c r="P95" s="582"/>
      <c r="Q95" s="585"/>
      <c r="R95" s="761"/>
    </row>
    <row r="96" spans="1:18" ht="18" customHeight="1">
      <c r="A96" s="129">
        <v>4</v>
      </c>
      <c r="B96" s="78"/>
      <c r="C96" s="367"/>
      <c r="D96" s="396"/>
      <c r="E96" s="78"/>
      <c r="F96" s="78"/>
      <c r="G96" s="73"/>
      <c r="H96" s="112"/>
      <c r="I96" s="112"/>
      <c r="J96" s="73"/>
      <c r="K96" s="112"/>
      <c r="L96" s="113"/>
      <c r="M96" s="111"/>
      <c r="N96" s="73"/>
      <c r="O96" s="776"/>
      <c r="P96" s="582"/>
      <c r="Q96" s="585"/>
      <c r="R96" s="761"/>
    </row>
    <row r="97" spans="1:18" ht="18" customHeight="1">
      <c r="A97" s="129">
        <v>5</v>
      </c>
      <c r="B97" s="78"/>
      <c r="C97" s="367"/>
      <c r="D97" s="396"/>
      <c r="E97" s="78"/>
      <c r="F97" s="78"/>
      <c r="G97" s="73"/>
      <c r="H97" s="112"/>
      <c r="I97" s="112"/>
      <c r="J97" s="73"/>
      <c r="K97" s="112"/>
      <c r="L97" s="113"/>
      <c r="M97" s="73"/>
      <c r="N97" s="112"/>
      <c r="O97" s="776"/>
      <c r="P97" s="582"/>
      <c r="Q97" s="585"/>
      <c r="R97" s="761"/>
    </row>
    <row r="98" spans="1:18" ht="18" customHeight="1">
      <c r="A98" s="129">
        <v>6</v>
      </c>
      <c r="B98" s="78"/>
      <c r="C98" s="367"/>
      <c r="D98" s="396"/>
      <c r="E98" s="78"/>
      <c r="F98" s="78"/>
      <c r="G98" s="73"/>
      <c r="H98" s="112"/>
      <c r="I98" s="112"/>
      <c r="J98" s="73"/>
      <c r="K98" s="112"/>
      <c r="L98" s="113"/>
      <c r="M98" s="73"/>
      <c r="N98" s="112"/>
      <c r="O98" s="776"/>
      <c r="P98" s="582"/>
      <c r="Q98" s="585"/>
      <c r="R98" s="761"/>
    </row>
    <row r="99" spans="1:18" ht="18" customHeight="1">
      <c r="A99" s="129">
        <v>7</v>
      </c>
      <c r="B99" s="78"/>
      <c r="C99" s="367"/>
      <c r="D99" s="396"/>
      <c r="E99" s="78"/>
      <c r="F99" s="78"/>
      <c r="G99" s="73"/>
      <c r="H99" s="112"/>
      <c r="I99" s="112"/>
      <c r="J99" s="73"/>
      <c r="K99" s="112"/>
      <c r="L99" s="113"/>
      <c r="M99" s="73"/>
      <c r="N99" s="112"/>
      <c r="O99" s="776"/>
      <c r="P99" s="582"/>
      <c r="Q99" s="585"/>
      <c r="R99" s="761"/>
    </row>
    <row r="100" spans="1:18" ht="18" customHeight="1">
      <c r="A100" s="129">
        <v>8</v>
      </c>
      <c r="B100" s="78"/>
      <c r="C100" s="367"/>
      <c r="D100" s="396"/>
      <c r="E100" s="78"/>
      <c r="F100" s="78"/>
      <c r="G100" s="73"/>
      <c r="H100" s="112"/>
      <c r="I100" s="112"/>
      <c r="J100" s="112"/>
      <c r="K100" s="112"/>
      <c r="L100" s="112"/>
      <c r="M100" s="112"/>
      <c r="N100" s="112"/>
      <c r="O100" s="776"/>
      <c r="P100" s="582"/>
      <c r="Q100" s="585"/>
      <c r="R100" s="761"/>
    </row>
    <row r="101" spans="1:18" ht="18" customHeight="1">
      <c r="A101" s="129">
        <v>9</v>
      </c>
      <c r="B101" s="78"/>
      <c r="C101" s="367"/>
      <c r="D101" s="396"/>
      <c r="E101" s="78"/>
      <c r="F101" s="78"/>
      <c r="G101" s="73"/>
      <c r="H101" s="112"/>
      <c r="I101" s="112"/>
      <c r="J101" s="112"/>
      <c r="K101" s="112"/>
      <c r="L101" s="112"/>
      <c r="M101" s="112"/>
      <c r="N101" s="112"/>
      <c r="O101" s="776"/>
      <c r="P101" s="582"/>
      <c r="Q101" s="585"/>
      <c r="R101" s="761"/>
    </row>
    <row r="102" spans="1:18" ht="18" customHeight="1">
      <c r="A102" s="129">
        <v>10</v>
      </c>
      <c r="B102" s="78"/>
      <c r="C102" s="367"/>
      <c r="D102" s="396"/>
      <c r="E102" s="78"/>
      <c r="F102" s="78"/>
      <c r="G102" s="73"/>
      <c r="H102" s="73"/>
      <c r="I102" s="73"/>
      <c r="J102" s="73"/>
      <c r="K102" s="73"/>
      <c r="L102" s="73"/>
      <c r="M102" s="73"/>
      <c r="N102" s="73"/>
      <c r="O102" s="776"/>
      <c r="P102" s="582"/>
      <c r="Q102" s="585"/>
      <c r="R102" s="761"/>
    </row>
    <row r="103" spans="1:18" ht="18" customHeight="1">
      <c r="A103" s="129">
        <v>11</v>
      </c>
      <c r="B103" s="78"/>
      <c r="C103" s="367"/>
      <c r="D103" s="396"/>
      <c r="E103" s="78"/>
      <c r="F103" s="78"/>
      <c r="G103" s="73"/>
      <c r="H103" s="73"/>
      <c r="I103" s="73"/>
      <c r="J103" s="73"/>
      <c r="K103" s="73"/>
      <c r="L103" s="73"/>
      <c r="M103" s="73"/>
      <c r="N103" s="73"/>
      <c r="O103" s="776"/>
      <c r="P103" s="582"/>
      <c r="Q103" s="585"/>
      <c r="R103" s="761"/>
    </row>
    <row r="104" spans="1:18" ht="18" customHeight="1">
      <c r="A104" s="129">
        <v>12</v>
      </c>
      <c r="B104" s="78"/>
      <c r="C104" s="367"/>
      <c r="D104" s="396"/>
      <c r="E104" s="78"/>
      <c r="F104" s="78"/>
      <c r="G104" s="73"/>
      <c r="H104" s="73"/>
      <c r="I104" s="111"/>
      <c r="J104" s="111"/>
      <c r="K104" s="73"/>
      <c r="L104" s="73"/>
      <c r="M104" s="111"/>
      <c r="N104" s="73"/>
      <c r="O104" s="776"/>
      <c r="P104" s="582"/>
      <c r="Q104" s="585"/>
      <c r="R104" s="761"/>
    </row>
    <row r="105" spans="1:18" ht="18" customHeight="1">
      <c r="A105" s="129">
        <v>13</v>
      </c>
      <c r="B105" s="78"/>
      <c r="C105" s="367"/>
      <c r="D105" s="396"/>
      <c r="E105" s="78"/>
      <c r="F105" s="78"/>
      <c r="G105" s="73"/>
      <c r="H105" s="73"/>
      <c r="I105" s="111"/>
      <c r="J105" s="73"/>
      <c r="K105" s="73"/>
      <c r="L105" s="111"/>
      <c r="M105" s="73"/>
      <c r="N105" s="73"/>
      <c r="O105" s="776"/>
      <c r="P105" s="582"/>
      <c r="Q105" s="585"/>
      <c r="R105" s="761"/>
    </row>
    <row r="106" spans="1:18" ht="18" customHeight="1">
      <c r="A106" s="129">
        <v>14</v>
      </c>
      <c r="B106" s="78"/>
      <c r="C106" s="367"/>
      <c r="D106" s="396"/>
      <c r="E106" s="78"/>
      <c r="F106" s="78"/>
      <c r="G106" s="73"/>
      <c r="H106" s="112"/>
      <c r="I106" s="112"/>
      <c r="J106" s="73"/>
      <c r="K106" s="112"/>
      <c r="L106" s="113"/>
      <c r="M106" s="73"/>
      <c r="N106" s="112"/>
      <c r="O106" s="776"/>
      <c r="P106" s="582"/>
      <c r="Q106" s="585"/>
      <c r="R106" s="761"/>
    </row>
    <row r="107" spans="1:18" ht="18" customHeight="1">
      <c r="A107" s="129">
        <v>15</v>
      </c>
      <c r="B107" s="78"/>
      <c r="C107" s="367"/>
      <c r="D107" s="396"/>
      <c r="E107" s="78"/>
      <c r="F107" s="78"/>
      <c r="G107" s="73"/>
      <c r="H107" s="112"/>
      <c r="I107" s="112"/>
      <c r="J107" s="73"/>
      <c r="K107" s="112"/>
      <c r="L107" s="113"/>
      <c r="M107" s="73"/>
      <c r="N107" s="112"/>
      <c r="O107" s="776"/>
      <c r="P107" s="582"/>
      <c r="Q107" s="585"/>
      <c r="R107" s="761"/>
    </row>
    <row r="108" spans="1:18" ht="18" customHeight="1">
      <c r="A108" s="129">
        <v>16</v>
      </c>
      <c r="B108" s="78"/>
      <c r="C108" s="367"/>
      <c r="D108" s="396"/>
      <c r="E108" s="78"/>
      <c r="F108" s="78"/>
      <c r="G108" s="73"/>
      <c r="H108" s="112"/>
      <c r="I108" s="112"/>
      <c r="J108" s="73"/>
      <c r="K108" s="112"/>
      <c r="L108" s="113"/>
      <c r="M108" s="73"/>
      <c r="N108" s="112"/>
      <c r="O108" s="776"/>
      <c r="P108" s="582"/>
      <c r="Q108" s="585"/>
      <c r="R108" s="761"/>
    </row>
    <row r="109" spans="1:18" ht="18" customHeight="1">
      <c r="A109" s="129">
        <v>17</v>
      </c>
      <c r="B109" s="78"/>
      <c r="C109" s="367"/>
      <c r="D109" s="396"/>
      <c r="E109" s="78"/>
      <c r="F109" s="78"/>
      <c r="G109" s="73"/>
      <c r="H109" s="112"/>
      <c r="I109" s="112"/>
      <c r="J109" s="73"/>
      <c r="K109" s="112"/>
      <c r="L109" s="113"/>
      <c r="M109" s="73"/>
      <c r="N109" s="112"/>
      <c r="O109" s="776"/>
      <c r="P109" s="582"/>
      <c r="Q109" s="585"/>
      <c r="R109" s="761"/>
    </row>
    <row r="110" spans="1:18" ht="18" customHeight="1">
      <c r="A110" s="129">
        <v>18</v>
      </c>
      <c r="B110" s="78"/>
      <c r="C110" s="367"/>
      <c r="D110" s="396"/>
      <c r="E110" s="78"/>
      <c r="F110" s="78"/>
      <c r="G110" s="112"/>
      <c r="H110" s="112"/>
      <c r="I110" s="112"/>
      <c r="J110" s="112"/>
      <c r="K110" s="112"/>
      <c r="L110" s="112"/>
      <c r="M110" s="112"/>
      <c r="N110" s="112"/>
      <c r="O110" s="776"/>
      <c r="P110" s="582"/>
      <c r="Q110" s="585"/>
      <c r="R110" s="761"/>
    </row>
    <row r="111" spans="1:18" ht="18" customHeight="1">
      <c r="A111" s="129">
        <v>19</v>
      </c>
      <c r="B111" s="78"/>
      <c r="C111" s="367"/>
      <c r="D111" s="396"/>
      <c r="E111" s="78"/>
      <c r="F111" s="78"/>
      <c r="G111" s="112"/>
      <c r="H111" s="112"/>
      <c r="I111" s="112"/>
      <c r="J111" s="112"/>
      <c r="K111" s="112"/>
      <c r="L111" s="112"/>
      <c r="M111" s="112"/>
      <c r="N111" s="112"/>
      <c r="O111" s="776"/>
      <c r="P111" s="582"/>
      <c r="Q111" s="585"/>
      <c r="R111" s="761"/>
    </row>
    <row r="112" spans="1:18" ht="18" customHeight="1">
      <c r="A112" s="129">
        <v>20</v>
      </c>
      <c r="B112" s="78"/>
      <c r="C112" s="367"/>
      <c r="D112" s="396"/>
      <c r="E112" s="78"/>
      <c r="F112" s="78"/>
      <c r="G112" s="73"/>
      <c r="H112" s="73"/>
      <c r="I112" s="73"/>
      <c r="J112" s="73"/>
      <c r="K112" s="73"/>
      <c r="L112" s="73"/>
      <c r="M112" s="73"/>
      <c r="N112" s="73"/>
      <c r="O112" s="776"/>
      <c r="P112" s="582"/>
      <c r="Q112" s="585"/>
      <c r="R112" s="761"/>
    </row>
    <row r="113" spans="1:18" ht="18" customHeight="1">
      <c r="A113" s="129">
        <v>21</v>
      </c>
      <c r="B113" s="78"/>
      <c r="C113" s="367"/>
      <c r="D113" s="396"/>
      <c r="E113" s="78"/>
      <c r="F113" s="78"/>
      <c r="G113" s="73"/>
      <c r="H113" s="73"/>
      <c r="I113" s="73"/>
      <c r="J113" s="73"/>
      <c r="K113" s="73"/>
      <c r="L113" s="73"/>
      <c r="M113" s="73"/>
      <c r="N113" s="73"/>
      <c r="O113" s="776"/>
      <c r="P113" s="582"/>
      <c r="Q113" s="585"/>
      <c r="R113" s="761"/>
    </row>
    <row r="114" spans="1:18" ht="18" customHeight="1">
      <c r="A114" s="129">
        <v>22</v>
      </c>
      <c r="B114" s="78"/>
      <c r="C114" s="367"/>
      <c r="D114" s="396"/>
      <c r="E114" s="78"/>
      <c r="F114" s="78"/>
      <c r="G114" s="111"/>
      <c r="H114" s="73"/>
      <c r="I114" s="111"/>
      <c r="J114" s="111"/>
      <c r="K114" s="73"/>
      <c r="L114" s="73"/>
      <c r="M114" s="111"/>
      <c r="N114" s="73"/>
      <c r="O114" s="776"/>
      <c r="P114" s="582"/>
      <c r="Q114" s="585"/>
      <c r="R114" s="761"/>
    </row>
    <row r="115" spans="1:18" ht="18" customHeight="1">
      <c r="A115" s="129">
        <v>23</v>
      </c>
      <c r="B115" s="78"/>
      <c r="C115" s="367"/>
      <c r="D115" s="396"/>
      <c r="E115" s="78"/>
      <c r="F115" s="78"/>
      <c r="G115" s="73"/>
      <c r="H115" s="73"/>
      <c r="I115" s="111"/>
      <c r="J115" s="73"/>
      <c r="K115" s="73"/>
      <c r="L115" s="111"/>
      <c r="M115" s="73"/>
      <c r="N115" s="73"/>
      <c r="O115" s="776"/>
      <c r="P115" s="582"/>
      <c r="Q115" s="585"/>
      <c r="R115" s="761"/>
    </row>
    <row r="116" spans="1:18" ht="18" customHeight="1">
      <c r="A116" s="129">
        <v>24</v>
      </c>
      <c r="B116" s="78"/>
      <c r="C116" s="367"/>
      <c r="D116" s="396"/>
      <c r="E116" s="78"/>
      <c r="F116" s="78"/>
      <c r="G116" s="73"/>
      <c r="H116" s="112"/>
      <c r="I116" s="112"/>
      <c r="J116" s="73"/>
      <c r="K116" s="112"/>
      <c r="L116" s="113"/>
      <c r="M116" s="73"/>
      <c r="N116" s="112"/>
      <c r="O116" s="776"/>
      <c r="P116" s="582"/>
      <c r="Q116" s="585"/>
      <c r="R116" s="761"/>
    </row>
    <row r="117" spans="1:18" ht="18" customHeight="1">
      <c r="A117" s="129">
        <v>25</v>
      </c>
      <c r="B117" s="78"/>
      <c r="C117" s="367"/>
      <c r="D117" s="396"/>
      <c r="E117" s="78"/>
      <c r="F117" s="78"/>
      <c r="G117" s="73"/>
      <c r="H117" s="112"/>
      <c r="I117" s="112"/>
      <c r="J117" s="73"/>
      <c r="K117" s="112"/>
      <c r="L117" s="113"/>
      <c r="M117" s="73"/>
      <c r="N117" s="112"/>
      <c r="O117" s="776"/>
      <c r="P117" s="582"/>
      <c r="Q117" s="585"/>
      <c r="R117" s="761"/>
    </row>
    <row r="118" spans="1:18" ht="15" customHeight="1">
      <c r="A118" s="129">
        <v>26</v>
      </c>
      <c r="B118" s="78"/>
      <c r="C118" s="367"/>
      <c r="D118" s="396"/>
      <c r="E118" s="78"/>
      <c r="F118" s="78"/>
      <c r="G118" s="73"/>
      <c r="H118" s="112"/>
      <c r="I118" s="112"/>
      <c r="J118" s="73"/>
      <c r="K118" s="112"/>
      <c r="L118" s="113"/>
      <c r="M118" s="73"/>
      <c r="N118" s="112"/>
      <c r="O118" s="776"/>
      <c r="P118" s="582"/>
      <c r="Q118" s="585"/>
      <c r="R118" s="761"/>
    </row>
    <row r="119" spans="1:18" ht="16.899999999999999" customHeight="1">
      <c r="A119" s="129">
        <v>27</v>
      </c>
      <c r="B119" s="78"/>
      <c r="C119" s="367"/>
      <c r="D119" s="396"/>
      <c r="E119" s="78"/>
      <c r="F119" s="78"/>
      <c r="G119" s="73"/>
      <c r="H119" s="112"/>
      <c r="I119" s="112"/>
      <c r="J119" s="73"/>
      <c r="K119" s="112"/>
      <c r="L119" s="113"/>
      <c r="M119" s="73"/>
      <c r="N119" s="112"/>
      <c r="O119" s="776"/>
      <c r="P119" s="582"/>
      <c r="Q119" s="585"/>
      <c r="R119" s="761"/>
    </row>
    <row r="120" spans="1:18" ht="16.899999999999999" customHeight="1">
      <c r="A120" s="129">
        <v>28</v>
      </c>
      <c r="B120" s="78"/>
      <c r="C120" s="367"/>
      <c r="D120" s="396"/>
      <c r="E120" s="78"/>
      <c r="F120" s="78"/>
      <c r="G120" s="112"/>
      <c r="H120" s="112"/>
      <c r="I120" s="112"/>
      <c r="J120" s="112"/>
      <c r="K120" s="112"/>
      <c r="L120" s="112"/>
      <c r="M120" s="112"/>
      <c r="N120" s="112"/>
      <c r="O120" s="776"/>
      <c r="P120" s="582"/>
      <c r="Q120" s="585"/>
      <c r="R120" s="761"/>
    </row>
    <row r="121" spans="1:18" ht="16.899999999999999" customHeight="1">
      <c r="A121" s="129">
        <v>29</v>
      </c>
      <c r="B121" s="78"/>
      <c r="C121" s="367"/>
      <c r="D121" s="396"/>
      <c r="E121" s="78"/>
      <c r="F121" s="78"/>
      <c r="G121" s="112"/>
      <c r="H121" s="112"/>
      <c r="I121" s="112"/>
      <c r="J121" s="112"/>
      <c r="K121" s="112"/>
      <c r="L121" s="112"/>
      <c r="M121" s="112"/>
      <c r="N121" s="112"/>
      <c r="O121" s="776"/>
      <c r="P121" s="582"/>
      <c r="Q121" s="585"/>
      <c r="R121" s="761"/>
    </row>
    <row r="122" spans="1:18" ht="16.899999999999999" customHeight="1">
      <c r="A122" s="129">
        <v>30</v>
      </c>
      <c r="B122" s="78"/>
      <c r="C122" s="367"/>
      <c r="D122" s="396"/>
      <c r="E122" s="78"/>
      <c r="F122" s="78"/>
      <c r="G122" s="111"/>
      <c r="H122" s="111"/>
      <c r="I122" s="111"/>
      <c r="J122" s="111"/>
      <c r="K122" s="111"/>
      <c r="L122" s="111"/>
      <c r="M122" s="111"/>
      <c r="N122" s="111"/>
      <c r="O122" s="776"/>
      <c r="P122" s="582"/>
      <c r="Q122" s="585"/>
      <c r="R122" s="761"/>
    </row>
    <row r="123" spans="1:18" ht="24" customHeight="1">
      <c r="A123" s="683" t="s">
        <v>21</v>
      </c>
      <c r="B123" s="683"/>
      <c r="C123" s="683"/>
      <c r="D123" s="683"/>
      <c r="E123" s="683"/>
      <c r="F123" s="683"/>
      <c r="G123" s="380" t="str">
        <f t="shared" ref="G123:N123" si="2">IF(SUM(G93:G122)=0,"",SUM(G93:G122))</f>
        <v/>
      </c>
      <c r="H123" s="380">
        <f t="shared" si="2"/>
        <v>1</v>
      </c>
      <c r="I123" s="380" t="str">
        <f t="shared" si="2"/>
        <v/>
      </c>
      <c r="J123" s="380">
        <f t="shared" si="2"/>
        <v>2</v>
      </c>
      <c r="K123" s="380" t="str">
        <f t="shared" si="2"/>
        <v/>
      </c>
      <c r="L123" s="380" t="str">
        <f t="shared" si="2"/>
        <v/>
      </c>
      <c r="M123" s="380" t="str">
        <f t="shared" si="2"/>
        <v/>
      </c>
      <c r="N123" s="380">
        <f t="shared" si="2"/>
        <v>1</v>
      </c>
      <c r="O123" s="776"/>
      <c r="P123" s="583"/>
      <c r="Q123" s="586"/>
      <c r="R123" s="762"/>
    </row>
    <row r="124" spans="1:18">
      <c r="A124" s="117"/>
      <c r="B124" s="104"/>
      <c r="C124" s="104"/>
      <c r="D124" s="104"/>
      <c r="E124" s="104"/>
      <c r="F124" s="104"/>
      <c r="G124" s="104"/>
      <c r="H124" s="104"/>
      <c r="I124" s="104"/>
      <c r="J124" s="104"/>
      <c r="K124" s="104"/>
      <c r="L124" s="104"/>
      <c r="M124" s="104"/>
      <c r="N124" s="104"/>
      <c r="O124" s="104"/>
    </row>
    <row r="126" spans="1:18" ht="21" customHeight="1">
      <c r="B126" s="683" t="s">
        <v>458</v>
      </c>
      <c r="C126" s="683"/>
      <c r="D126" s="683"/>
      <c r="E126" s="683"/>
      <c r="G126" s="119"/>
      <c r="H126" s="119"/>
      <c r="I126" s="119"/>
      <c r="J126" s="119"/>
      <c r="K126" s="119"/>
      <c r="L126" s="119"/>
      <c r="M126" s="119"/>
      <c r="N126" s="119"/>
      <c r="O126" s="119"/>
    </row>
    <row r="127" spans="1:18">
      <c r="G127" s="120"/>
      <c r="H127" s="120"/>
      <c r="K127" s="120"/>
      <c r="L127" s="120"/>
      <c r="M127" s="120"/>
      <c r="N127" s="120"/>
      <c r="O127" s="120"/>
    </row>
    <row r="128" spans="1:18" ht="31.5" customHeight="1">
      <c r="A128" s="187"/>
      <c r="B128" s="784" t="s">
        <v>811</v>
      </c>
      <c r="C128" s="161"/>
      <c r="D128" s="784" t="s">
        <v>812</v>
      </c>
      <c r="E128" s="784"/>
      <c r="G128" s="798" t="s">
        <v>475</v>
      </c>
      <c r="H128" s="798" t="s">
        <v>520</v>
      </c>
      <c r="I128" s="798" t="s">
        <v>522</v>
      </c>
      <c r="J128" s="798" t="s">
        <v>525</v>
      </c>
      <c r="K128" s="119"/>
      <c r="L128" s="93"/>
      <c r="M128" s="120"/>
      <c r="N128" s="120"/>
      <c r="O128" s="120"/>
      <c r="P128" s="579" t="s">
        <v>587</v>
      </c>
      <c r="Q128" s="579"/>
      <c r="R128" s="579"/>
    </row>
    <row r="129" spans="1:18" ht="23.25" customHeight="1">
      <c r="A129" s="93"/>
      <c r="B129" s="784"/>
      <c r="C129" s="161"/>
      <c r="D129" s="784"/>
      <c r="E129" s="784"/>
      <c r="G129" s="799"/>
      <c r="H129" s="799"/>
      <c r="I129" s="799"/>
      <c r="J129" s="799"/>
      <c r="L129" s="93"/>
      <c r="M129" s="121"/>
      <c r="N129" s="122"/>
      <c r="O129" s="122"/>
      <c r="P129" s="579"/>
      <c r="Q129" s="579"/>
      <c r="R129" s="579"/>
    </row>
    <row r="130" spans="1:18" ht="23.25" customHeight="1">
      <c r="A130" s="773">
        <v>1</v>
      </c>
      <c r="B130" s="787" t="s">
        <v>858</v>
      </c>
      <c r="C130" s="60"/>
      <c r="D130" s="786" t="s">
        <v>860</v>
      </c>
      <c r="E130" s="786"/>
      <c r="G130" s="159" t="s">
        <v>136</v>
      </c>
      <c r="H130" s="562">
        <f>G49</f>
        <v>401</v>
      </c>
      <c r="I130" s="562">
        <f>K49</f>
        <v>234</v>
      </c>
      <c r="J130" s="124">
        <f>I130/H130</f>
        <v>0.58354114713216954</v>
      </c>
      <c r="L130" s="63"/>
      <c r="M130" s="121"/>
      <c r="N130" s="122"/>
      <c r="O130" s="122"/>
      <c r="P130" s="581">
        <v>0</v>
      </c>
      <c r="Q130" s="584" t="str">
        <f>CONCATENATE(IF(P130=0,"",IF(P130=1,'Base de Datos'!$E$249,IF(P130=2,'Base de Datos'!$E$250,IF(P130=3,'Base de Datos'!$E$251)))))</f>
        <v/>
      </c>
      <c r="R130" s="765"/>
    </row>
    <row r="131" spans="1:18" ht="23.25" customHeight="1">
      <c r="A131" s="774"/>
      <c r="B131" s="787"/>
      <c r="C131" s="60"/>
      <c r="D131" s="786"/>
      <c r="E131" s="786"/>
      <c r="G131" s="159" t="s">
        <v>4</v>
      </c>
      <c r="H131" s="562">
        <f>H49</f>
        <v>1316</v>
      </c>
      <c r="I131" s="562">
        <f>L49</f>
        <v>433</v>
      </c>
      <c r="J131" s="124">
        <f>I131/H131</f>
        <v>0.32902735562310031</v>
      </c>
      <c r="L131" s="125"/>
      <c r="M131" s="121"/>
      <c r="N131" s="122"/>
      <c r="O131" s="122"/>
      <c r="P131" s="582"/>
      <c r="Q131" s="585"/>
      <c r="R131" s="765"/>
    </row>
    <row r="132" spans="1:18" ht="23.25" customHeight="1">
      <c r="A132" s="774"/>
      <c r="B132" s="787"/>
      <c r="C132" s="60"/>
      <c r="D132" s="786"/>
      <c r="E132" s="786"/>
      <c r="G132" s="159" t="s">
        <v>5</v>
      </c>
      <c r="H132" s="562">
        <f>I49</f>
        <v>1712</v>
      </c>
      <c r="I132" s="562">
        <f>M49</f>
        <v>302</v>
      </c>
      <c r="J132" s="124">
        <f>I132/H132</f>
        <v>0.17640186915887851</v>
      </c>
      <c r="M132" s="121"/>
      <c r="N132" s="122"/>
      <c r="O132" s="122"/>
      <c r="P132" s="582"/>
      <c r="Q132" s="585"/>
      <c r="R132" s="765"/>
    </row>
    <row r="133" spans="1:18" ht="23.25" customHeight="1">
      <c r="A133" s="775"/>
      <c r="B133" s="787"/>
      <c r="C133" s="126"/>
      <c r="D133" s="786"/>
      <c r="E133" s="786"/>
      <c r="G133" s="159" t="s">
        <v>6</v>
      </c>
      <c r="H133" s="562">
        <f>J49</f>
        <v>2532</v>
      </c>
      <c r="I133" s="562">
        <f>N49</f>
        <v>492</v>
      </c>
      <c r="J133" s="124">
        <f>I133/H133</f>
        <v>0.19431279620853081</v>
      </c>
      <c r="M133" s="127"/>
      <c r="N133" s="128"/>
      <c r="O133" s="128"/>
      <c r="P133" s="583"/>
      <c r="Q133" s="586"/>
      <c r="R133" s="765"/>
    </row>
    <row r="134" spans="1:18" ht="23.25" customHeight="1">
      <c r="A134" s="773">
        <v>2</v>
      </c>
      <c r="B134" s="786" t="s">
        <v>859</v>
      </c>
      <c r="C134" s="62"/>
      <c r="D134" s="786" t="s">
        <v>861</v>
      </c>
      <c r="E134" s="786"/>
      <c r="G134" s="129" t="s">
        <v>7</v>
      </c>
      <c r="H134" s="123">
        <f>SUM(H130:H133)</f>
        <v>5961</v>
      </c>
      <c r="I134" s="123">
        <f>SUM(I130:I133)</f>
        <v>1461</v>
      </c>
      <c r="J134" s="130">
        <f>I134/H134</f>
        <v>0.24509310518369401</v>
      </c>
      <c r="M134" s="120"/>
      <c r="N134" s="120"/>
      <c r="O134" s="120"/>
      <c r="P134" s="581">
        <v>0</v>
      </c>
      <c r="Q134" s="584" t="str">
        <f>CONCATENATE(IF(P134=0,"",IF(P134=1,'Base de Datos'!$E$249,IF(P134=2,'Base de Datos'!$E$250,IF(P134=3,'Base de Datos'!$E$251)))))</f>
        <v/>
      </c>
      <c r="R134" s="765"/>
    </row>
    <row r="135" spans="1:18" ht="23.25" customHeight="1">
      <c r="A135" s="774"/>
      <c r="B135" s="786"/>
      <c r="C135" s="62"/>
      <c r="D135" s="786"/>
      <c r="E135" s="786"/>
      <c r="K135" s="119"/>
      <c r="M135" s="120"/>
      <c r="N135" s="120"/>
      <c r="O135" s="120"/>
      <c r="P135" s="582"/>
      <c r="Q135" s="585"/>
      <c r="R135" s="765"/>
    </row>
    <row r="136" spans="1:18" ht="23.25" customHeight="1">
      <c r="A136" s="774"/>
      <c r="B136" s="786"/>
      <c r="C136" s="62"/>
      <c r="D136" s="786"/>
      <c r="E136" s="786"/>
      <c r="K136" s="119"/>
      <c r="P136" s="582"/>
      <c r="Q136" s="585"/>
      <c r="R136" s="765"/>
    </row>
    <row r="137" spans="1:18" ht="23.25" customHeight="1">
      <c r="A137" s="774"/>
      <c r="B137" s="786"/>
      <c r="C137" s="62"/>
      <c r="D137" s="786"/>
      <c r="E137" s="786"/>
      <c r="K137" s="119"/>
      <c r="L137" s="119"/>
      <c r="M137" s="119"/>
      <c r="P137" s="583"/>
      <c r="Q137" s="586"/>
      <c r="R137" s="765"/>
    </row>
    <row r="138" spans="1:18" ht="17.25" customHeight="1">
      <c r="A138" s="172"/>
      <c r="K138" s="119"/>
      <c r="L138" s="119"/>
      <c r="M138" s="119"/>
    </row>
    <row r="139" spans="1:18" ht="17.25" customHeight="1">
      <c r="A139" s="188"/>
      <c r="B139" s="125"/>
      <c r="C139" s="125"/>
      <c r="D139" s="125"/>
      <c r="E139" s="125"/>
      <c r="F139" s="125"/>
      <c r="K139" s="119"/>
      <c r="L139" s="119"/>
      <c r="M139" s="119"/>
    </row>
    <row r="140" spans="1:18" ht="17.25" customHeight="1"/>
    <row r="141" spans="1:18" ht="21" customHeight="1">
      <c r="B141" s="785" t="s">
        <v>523</v>
      </c>
      <c r="C141" s="785"/>
      <c r="D141" s="785"/>
      <c r="E141" s="785"/>
      <c r="F141" s="119"/>
      <c r="G141" s="119"/>
      <c r="H141" s="119"/>
      <c r="I141" s="119"/>
      <c r="J141" s="119"/>
      <c r="K141" s="119"/>
      <c r="L141" s="119"/>
      <c r="M141" s="119"/>
      <c r="N141" s="127"/>
      <c r="O141" s="127"/>
    </row>
    <row r="142" spans="1:18" ht="18" customHeight="1">
      <c r="G142" s="120"/>
      <c r="H142" s="120"/>
      <c r="I142" s="120"/>
      <c r="J142" s="120"/>
      <c r="K142" s="120"/>
      <c r="L142" s="120"/>
      <c r="M142" s="120"/>
      <c r="N142" s="120"/>
      <c r="O142" s="120"/>
    </row>
    <row r="143" spans="1:18" ht="23.25" customHeight="1">
      <c r="A143" s="187"/>
      <c r="B143" s="784" t="s">
        <v>811</v>
      </c>
      <c r="C143" s="161"/>
      <c r="D143" s="784" t="s">
        <v>812</v>
      </c>
      <c r="E143" s="784"/>
      <c r="G143" s="798" t="s">
        <v>475</v>
      </c>
      <c r="H143" s="798" t="s">
        <v>520</v>
      </c>
      <c r="I143" s="798" t="s">
        <v>522</v>
      </c>
      <c r="J143" s="798" t="s">
        <v>525</v>
      </c>
      <c r="K143" s="119"/>
      <c r="L143" s="93"/>
      <c r="M143" s="120"/>
      <c r="N143" s="120"/>
      <c r="O143" s="120"/>
      <c r="P143" s="579" t="s">
        <v>587</v>
      </c>
      <c r="Q143" s="579"/>
      <c r="R143" s="579"/>
    </row>
    <row r="144" spans="1:18" ht="23.25" customHeight="1">
      <c r="A144" s="93"/>
      <c r="B144" s="784"/>
      <c r="C144" s="161"/>
      <c r="D144" s="784"/>
      <c r="E144" s="784"/>
      <c r="G144" s="799"/>
      <c r="H144" s="799"/>
      <c r="I144" s="799"/>
      <c r="J144" s="799"/>
      <c r="L144" s="93"/>
      <c r="M144" s="121"/>
      <c r="N144" s="122"/>
      <c r="O144" s="122"/>
      <c r="P144" s="579"/>
      <c r="Q144" s="579"/>
      <c r="R144" s="579"/>
    </row>
    <row r="145" spans="1:18" ht="23.25" customHeight="1">
      <c r="A145" s="773">
        <v>1</v>
      </c>
      <c r="B145" s="786" t="s">
        <v>862</v>
      </c>
      <c r="C145" s="60"/>
      <c r="D145" s="787" t="s">
        <v>864</v>
      </c>
      <c r="E145" s="787"/>
      <c r="G145" s="159" t="s">
        <v>136</v>
      </c>
      <c r="H145" s="123"/>
      <c r="I145" s="123"/>
      <c r="J145" s="124" t="e">
        <f>I145/H145</f>
        <v>#DIV/0!</v>
      </c>
      <c r="L145" s="63"/>
      <c r="M145" s="121"/>
      <c r="N145" s="122"/>
      <c r="O145" s="122"/>
      <c r="P145" s="581">
        <v>0</v>
      </c>
      <c r="Q145" s="584" t="str">
        <f>CONCATENATE(IF(P145=0,"",IF(P145=1,'Base de Datos'!$E$249,IF(P145=2,'Base de Datos'!$E$250,IF(P145=3,'Base de Datos'!$E$251)))))</f>
        <v/>
      </c>
      <c r="R145" s="765"/>
    </row>
    <row r="146" spans="1:18" ht="23.25" customHeight="1">
      <c r="A146" s="774"/>
      <c r="B146" s="786"/>
      <c r="C146" s="60"/>
      <c r="D146" s="787"/>
      <c r="E146" s="787"/>
      <c r="G146" s="159" t="s">
        <v>4</v>
      </c>
      <c r="H146" s="123"/>
      <c r="I146" s="123"/>
      <c r="J146" s="124" t="e">
        <f>I146/H146</f>
        <v>#DIV/0!</v>
      </c>
      <c r="L146" s="125"/>
      <c r="M146" s="121"/>
      <c r="N146" s="122"/>
      <c r="O146" s="122"/>
      <c r="P146" s="582"/>
      <c r="Q146" s="585"/>
      <c r="R146" s="765"/>
    </row>
    <row r="147" spans="1:18" ht="23.25" customHeight="1">
      <c r="A147" s="774"/>
      <c r="B147" s="786"/>
      <c r="C147" s="60"/>
      <c r="D147" s="787"/>
      <c r="E147" s="787"/>
      <c r="G147" s="159" t="s">
        <v>5</v>
      </c>
      <c r="H147" s="123"/>
      <c r="I147" s="123"/>
      <c r="J147" s="124" t="e">
        <f>I147/H147</f>
        <v>#DIV/0!</v>
      </c>
      <c r="M147" s="121"/>
      <c r="N147" s="122"/>
      <c r="O147" s="122"/>
      <c r="P147" s="582"/>
      <c r="Q147" s="585"/>
      <c r="R147" s="765"/>
    </row>
    <row r="148" spans="1:18" ht="23.25" customHeight="1">
      <c r="A148" s="775"/>
      <c r="B148" s="786"/>
      <c r="C148" s="126"/>
      <c r="D148" s="787"/>
      <c r="E148" s="787"/>
      <c r="G148" s="159" t="s">
        <v>6</v>
      </c>
      <c r="H148" s="123"/>
      <c r="I148" s="123"/>
      <c r="J148" s="124" t="e">
        <f>I148/H148</f>
        <v>#DIV/0!</v>
      </c>
      <c r="M148" s="127"/>
      <c r="N148" s="128"/>
      <c r="O148" s="128"/>
      <c r="P148" s="583"/>
      <c r="Q148" s="586"/>
      <c r="R148" s="765"/>
    </row>
    <row r="149" spans="1:18" ht="23.25" customHeight="1">
      <c r="A149" s="773">
        <v>2</v>
      </c>
      <c r="B149" s="787" t="s">
        <v>863</v>
      </c>
      <c r="C149" s="62"/>
      <c r="D149" s="786" t="s">
        <v>865</v>
      </c>
      <c r="E149" s="786"/>
      <c r="G149" s="129" t="s">
        <v>7</v>
      </c>
      <c r="H149" s="123">
        <f>SUM(H145:H148)</f>
        <v>0</v>
      </c>
      <c r="I149" s="123">
        <f>SUM(I145:I148)</f>
        <v>0</v>
      </c>
      <c r="J149" s="130" t="e">
        <f>I149/H149</f>
        <v>#DIV/0!</v>
      </c>
      <c r="M149" s="120"/>
      <c r="N149" s="120"/>
      <c r="O149" s="120"/>
      <c r="P149" s="581">
        <v>0</v>
      </c>
      <c r="Q149" s="584" t="str">
        <f>CONCATENATE(IF(P149=0,"",IF(P149=1,'Base de Datos'!$E$249,IF(P149=2,'Base de Datos'!$E$250,IF(P149=3,'Base de Datos'!$E$251)))))</f>
        <v/>
      </c>
      <c r="R149" s="765"/>
    </row>
    <row r="150" spans="1:18" ht="23.25" customHeight="1">
      <c r="A150" s="774"/>
      <c r="B150" s="787"/>
      <c r="C150" s="62"/>
      <c r="D150" s="786"/>
      <c r="E150" s="786"/>
      <c r="G150" s="120"/>
      <c r="H150" s="120"/>
      <c r="I150" s="120"/>
      <c r="J150" s="120"/>
      <c r="K150" s="119"/>
      <c r="L150" s="120"/>
      <c r="M150" s="120"/>
      <c r="N150" s="120"/>
      <c r="O150" s="120"/>
      <c r="P150" s="582"/>
      <c r="Q150" s="585"/>
      <c r="R150" s="765"/>
    </row>
    <row r="151" spans="1:18" ht="23.25" customHeight="1">
      <c r="A151" s="774"/>
      <c r="B151" s="787"/>
      <c r="C151" s="62"/>
      <c r="D151" s="786"/>
      <c r="E151" s="786"/>
      <c r="J151" s="125"/>
      <c r="K151" s="119"/>
      <c r="L151" s="125"/>
      <c r="M151" s="125"/>
      <c r="N151" s="125"/>
      <c r="O151" s="125"/>
      <c r="P151" s="582"/>
      <c r="Q151" s="585"/>
      <c r="R151" s="765"/>
    </row>
    <row r="152" spans="1:18" ht="23.25" customHeight="1">
      <c r="A152" s="774"/>
      <c r="B152" s="787"/>
      <c r="C152" s="62"/>
      <c r="D152" s="786"/>
      <c r="E152" s="786"/>
      <c r="G152" s="131"/>
      <c r="H152" s="131"/>
      <c r="I152" s="131"/>
      <c r="J152" s="131"/>
      <c r="K152" s="119"/>
      <c r="L152" s="125"/>
      <c r="M152" s="125"/>
      <c r="N152" s="125"/>
      <c r="O152" s="125"/>
      <c r="P152" s="583"/>
      <c r="Q152" s="586"/>
      <c r="R152" s="765"/>
    </row>
    <row r="153" spans="1:18" ht="18" customHeight="1">
      <c r="A153" s="172"/>
      <c r="J153" s="125"/>
      <c r="K153" s="125"/>
      <c r="L153" s="125"/>
      <c r="M153" s="125"/>
      <c r="N153" s="125"/>
      <c r="O153" s="125"/>
    </row>
    <row r="154" spans="1:18" ht="18" customHeight="1">
      <c r="A154" s="188"/>
      <c r="B154" s="125"/>
      <c r="C154" s="125"/>
      <c r="D154" s="125"/>
      <c r="E154" s="125"/>
      <c r="F154" s="125"/>
      <c r="J154" s="125"/>
      <c r="K154" s="132"/>
      <c r="L154" s="125"/>
      <c r="M154" s="125"/>
      <c r="N154" s="125"/>
      <c r="O154" s="125"/>
    </row>
    <row r="155" spans="1:18" ht="18" customHeight="1">
      <c r="A155" s="188"/>
      <c r="B155" s="133"/>
      <c r="C155" s="133"/>
      <c r="D155" s="133"/>
      <c r="E155" s="133"/>
      <c r="F155" s="133"/>
      <c r="J155" s="125"/>
      <c r="K155" s="133"/>
      <c r="L155" s="133"/>
      <c r="M155" s="125"/>
      <c r="N155" s="125"/>
      <c r="O155" s="125"/>
    </row>
    <row r="156" spans="1:18" ht="21" customHeight="1">
      <c r="B156" s="785" t="s">
        <v>524</v>
      </c>
      <c r="C156" s="785"/>
      <c r="D156" s="785"/>
      <c r="E156" s="785"/>
      <c r="F156" s="119"/>
      <c r="J156" s="125"/>
      <c r="K156" s="125"/>
      <c r="L156" s="125"/>
      <c r="M156" s="125"/>
      <c r="N156" s="125"/>
      <c r="O156" s="125"/>
      <c r="P156" s="308"/>
      <c r="Q156" s="120"/>
    </row>
    <row r="157" spans="1:18">
      <c r="J157" s="125"/>
      <c r="K157" s="125"/>
      <c r="L157" s="125"/>
      <c r="M157" s="125"/>
      <c r="N157" s="125"/>
      <c r="O157" s="125"/>
    </row>
    <row r="158" spans="1:18" ht="23.25" customHeight="1">
      <c r="A158" s="187"/>
      <c r="B158" s="784" t="s">
        <v>813</v>
      </c>
      <c r="C158" s="161"/>
      <c r="D158" s="784" t="s">
        <v>814</v>
      </c>
      <c r="E158" s="784"/>
      <c r="G158" s="798" t="s">
        <v>475</v>
      </c>
      <c r="H158" s="798" t="s">
        <v>520</v>
      </c>
      <c r="I158" s="798" t="s">
        <v>522</v>
      </c>
      <c r="J158" s="798" t="s">
        <v>525</v>
      </c>
      <c r="K158" s="119"/>
      <c r="L158" s="93"/>
      <c r="M158" s="120"/>
      <c r="N158" s="120"/>
      <c r="O158" s="120"/>
      <c r="P158" s="579" t="s">
        <v>587</v>
      </c>
      <c r="Q158" s="579"/>
      <c r="R158" s="579"/>
    </row>
    <row r="159" spans="1:18" ht="23.25" customHeight="1">
      <c r="A159" s="93"/>
      <c r="B159" s="784"/>
      <c r="C159" s="161"/>
      <c r="D159" s="784"/>
      <c r="E159" s="784"/>
      <c r="G159" s="799"/>
      <c r="H159" s="799"/>
      <c r="I159" s="799"/>
      <c r="J159" s="799"/>
      <c r="L159" s="93"/>
      <c r="M159" s="121"/>
      <c r="N159" s="122"/>
      <c r="O159" s="122"/>
      <c r="P159" s="579"/>
      <c r="Q159" s="579"/>
      <c r="R159" s="579"/>
    </row>
    <row r="160" spans="1:18" ht="23.25" customHeight="1">
      <c r="A160" s="773">
        <v>1</v>
      </c>
      <c r="B160" s="787" t="s">
        <v>866</v>
      </c>
      <c r="C160" s="60"/>
      <c r="D160" s="788" t="s">
        <v>867</v>
      </c>
      <c r="E160" s="789"/>
      <c r="G160" s="159" t="s">
        <v>136</v>
      </c>
      <c r="H160" s="562" t="str">
        <f>G123</f>
        <v/>
      </c>
      <c r="I160" s="562" t="str">
        <f>K123</f>
        <v/>
      </c>
      <c r="J160" s="124" t="e">
        <f>I160/H160</f>
        <v>#VALUE!</v>
      </c>
      <c r="L160" s="63"/>
      <c r="M160" s="121"/>
      <c r="N160" s="122"/>
      <c r="O160" s="122"/>
      <c r="P160" s="581">
        <v>0</v>
      </c>
      <c r="Q160" s="584" t="str">
        <f>CONCATENATE(IF(P160=0,"",IF(P160=1,'Base de Datos'!$E$249,IF(P160=2,'Base de Datos'!$E$250,IF(P160=3,'Base de Datos'!$E$251)))))</f>
        <v/>
      </c>
      <c r="R160" s="765"/>
    </row>
    <row r="161" spans="1:18" ht="23.25" customHeight="1">
      <c r="A161" s="774"/>
      <c r="B161" s="787"/>
      <c r="C161" s="60"/>
      <c r="D161" s="790"/>
      <c r="E161" s="791"/>
      <c r="G161" s="159" t="s">
        <v>4</v>
      </c>
      <c r="H161" s="562">
        <f>H123</f>
        <v>1</v>
      </c>
      <c r="I161" s="562" t="str">
        <f>L123</f>
        <v/>
      </c>
      <c r="J161" s="124" t="e">
        <f>I161/H161</f>
        <v>#VALUE!</v>
      </c>
      <c r="L161" s="125"/>
      <c r="M161" s="121"/>
      <c r="N161" s="122"/>
      <c r="O161" s="122"/>
      <c r="P161" s="582"/>
      <c r="Q161" s="585"/>
      <c r="R161" s="765"/>
    </row>
    <row r="162" spans="1:18" ht="23.25" customHeight="1">
      <c r="A162" s="774"/>
      <c r="B162" s="787"/>
      <c r="C162" s="60"/>
      <c r="D162" s="790"/>
      <c r="E162" s="791"/>
      <c r="G162" s="159" t="s">
        <v>5</v>
      </c>
      <c r="H162" s="562" t="str">
        <f>I123</f>
        <v/>
      </c>
      <c r="I162" s="562" t="str">
        <f>M123</f>
        <v/>
      </c>
      <c r="J162" s="124" t="e">
        <f>I162/H162</f>
        <v>#VALUE!</v>
      </c>
      <c r="M162" s="121"/>
      <c r="N162" s="122"/>
      <c r="O162" s="122"/>
      <c r="P162" s="582"/>
      <c r="Q162" s="585"/>
      <c r="R162" s="765"/>
    </row>
    <row r="163" spans="1:18" ht="23.25" customHeight="1">
      <c r="A163" s="775"/>
      <c r="B163" s="787"/>
      <c r="C163" s="126"/>
      <c r="D163" s="792"/>
      <c r="E163" s="793"/>
      <c r="G163" s="159" t="s">
        <v>6</v>
      </c>
      <c r="H163" s="562">
        <f>J123</f>
        <v>2</v>
      </c>
      <c r="I163" s="562">
        <f>N123</f>
        <v>1</v>
      </c>
      <c r="J163" s="124">
        <f>I163/H163</f>
        <v>0.5</v>
      </c>
      <c r="M163" s="127"/>
      <c r="N163" s="128"/>
      <c r="O163" s="128"/>
      <c r="P163" s="583"/>
      <c r="Q163" s="586"/>
      <c r="R163" s="765"/>
    </row>
    <row r="164" spans="1:18" ht="23.25" customHeight="1">
      <c r="A164" s="773">
        <v>2</v>
      </c>
      <c r="B164" s="787"/>
      <c r="C164" s="62"/>
      <c r="D164" s="788"/>
      <c r="E164" s="789"/>
      <c r="G164" s="129" t="s">
        <v>7</v>
      </c>
      <c r="H164" s="123">
        <f>SUM(H160:H163)</f>
        <v>3</v>
      </c>
      <c r="I164" s="123">
        <f>SUM(I160:I163)</f>
        <v>1</v>
      </c>
      <c r="J164" s="130">
        <f>I164/H164</f>
        <v>0.33333333333333331</v>
      </c>
      <c r="M164" s="120"/>
      <c r="N164" s="120"/>
      <c r="O164" s="120"/>
      <c r="P164" s="581">
        <v>0</v>
      </c>
      <c r="Q164" s="584" t="str">
        <f>CONCATENATE(IF(P164=0,"",IF(P164=1,'Base de Datos'!$E$249,IF(P164=2,'Base de Datos'!$E$250,IF(P164=3,'Base de Datos'!$E$251)))))</f>
        <v/>
      </c>
      <c r="R164" s="765"/>
    </row>
    <row r="165" spans="1:18" ht="23.25" customHeight="1">
      <c r="A165" s="774"/>
      <c r="B165" s="787"/>
      <c r="C165" s="62"/>
      <c r="D165" s="790"/>
      <c r="E165" s="791"/>
      <c r="G165" s="120"/>
      <c r="H165" s="120"/>
      <c r="I165" s="120"/>
      <c r="J165" s="120"/>
      <c r="K165" s="119"/>
      <c r="L165" s="120"/>
      <c r="M165" s="120"/>
      <c r="N165" s="120"/>
      <c r="O165" s="120"/>
      <c r="P165" s="582"/>
      <c r="Q165" s="585"/>
      <c r="R165" s="765"/>
    </row>
    <row r="166" spans="1:18" ht="23.25" customHeight="1">
      <c r="A166" s="774"/>
      <c r="B166" s="787"/>
      <c r="C166" s="62"/>
      <c r="D166" s="790"/>
      <c r="E166" s="791"/>
      <c r="K166" s="119"/>
      <c r="P166" s="582"/>
      <c r="Q166" s="585"/>
      <c r="R166" s="765"/>
    </row>
    <row r="167" spans="1:18" ht="23.25" customHeight="1">
      <c r="A167" s="774"/>
      <c r="B167" s="787"/>
      <c r="C167" s="62"/>
      <c r="D167" s="792"/>
      <c r="E167" s="793"/>
      <c r="G167" s="131"/>
      <c r="H167" s="131"/>
      <c r="I167" s="131"/>
      <c r="J167" s="131"/>
      <c r="K167" s="119"/>
      <c r="P167" s="583"/>
      <c r="Q167" s="586"/>
      <c r="R167" s="765"/>
    </row>
    <row r="168" spans="1:18" ht="18" customHeight="1">
      <c r="A168" s="172"/>
    </row>
    <row r="169" spans="1:18" ht="18" customHeight="1" thickBot="1">
      <c r="A169" s="188"/>
      <c r="B169" s="125"/>
      <c r="C169" s="125"/>
      <c r="D169" s="125"/>
      <c r="E169" s="125"/>
      <c r="F169" s="125"/>
      <c r="K169" s="134"/>
    </row>
    <row r="170" spans="1:18" ht="18" customHeight="1">
      <c r="A170" s="188"/>
      <c r="B170" s="133"/>
      <c r="C170" s="133"/>
      <c r="D170" s="133"/>
      <c r="E170" s="133"/>
      <c r="F170" s="133"/>
      <c r="K170" s="135"/>
      <c r="L170" s="135"/>
    </row>
    <row r="171" spans="1:18" ht="18" customHeight="1">
      <c r="A171" s="188"/>
      <c r="B171" s="125"/>
      <c r="C171" s="125"/>
      <c r="D171" s="125"/>
      <c r="E171" s="125"/>
      <c r="F171" s="125"/>
    </row>
    <row r="172" spans="1:18" ht="18" customHeight="1"/>
    <row r="173" spans="1:18" ht="18" customHeight="1"/>
  </sheetData>
  <sheetProtection password="CD91" sheet="1" objects="1" scenarios="1"/>
  <protectedRanges>
    <protectedRange sqref="O18:O49 O55:O86 O92:O123" name="Rango2"/>
    <protectedRange sqref="H130:I133 H145:I148 H160:I163 B19:O48 B56:O85 B93:O122" name="Rango1"/>
    <protectedRange sqref="B130:B137" name="Rango1_1"/>
    <protectedRange sqref="D130:E137" name="Rango1_2"/>
    <protectedRange sqref="B145:B152" name="Rango1_3"/>
    <protectedRange sqref="D145:E152" name="Rango1_4"/>
    <protectedRange sqref="B160:B167" name="Rango1_5"/>
    <protectedRange sqref="D160:E167" name="Rango1_6"/>
  </protectedRanges>
  <dataConsolidate/>
  <mergeCells count="115">
    <mergeCell ref="P164:P167"/>
    <mergeCell ref="Q164:Q167"/>
    <mergeCell ref="P91:Q91"/>
    <mergeCell ref="P130:P133"/>
    <mergeCell ref="Q130:Q133"/>
    <mergeCell ref="I158:I159"/>
    <mergeCell ref="J158:J159"/>
    <mergeCell ref="J128:J129"/>
    <mergeCell ref="P128:R129"/>
    <mergeCell ref="O92:O123"/>
    <mergeCell ref="Q92:Q123"/>
    <mergeCell ref="R92:R123"/>
    <mergeCell ref="P92:P123"/>
    <mergeCell ref="R164:R167"/>
    <mergeCell ref="J143:J144"/>
    <mergeCell ref="R149:R152"/>
    <mergeCell ref="P160:P163"/>
    <mergeCell ref="Q160:Q163"/>
    <mergeCell ref="R160:R163"/>
    <mergeCell ref="P145:P148"/>
    <mergeCell ref="Q145:Q148"/>
    <mergeCell ref="P149:P152"/>
    <mergeCell ref="Q149:Q152"/>
    <mergeCell ref="I143:I144"/>
    <mergeCell ref="I128:I129"/>
    <mergeCell ref="A160:A163"/>
    <mergeCell ref="B128:B129"/>
    <mergeCell ref="H128:H129"/>
    <mergeCell ref="G128:G129"/>
    <mergeCell ref="A130:A133"/>
    <mergeCell ref="A164:A167"/>
    <mergeCell ref="B164:B167"/>
    <mergeCell ref="D164:E167"/>
    <mergeCell ref="G158:G159"/>
    <mergeCell ref="H158:H159"/>
    <mergeCell ref="H143:H144"/>
    <mergeCell ref="G143:G144"/>
    <mergeCell ref="B130:B133"/>
    <mergeCell ref="D130:E133"/>
    <mergeCell ref="B134:B137"/>
    <mergeCell ref="A134:A137"/>
    <mergeCell ref="B141:E141"/>
    <mergeCell ref="D145:E148"/>
    <mergeCell ref="A149:A152"/>
    <mergeCell ref="B149:B152"/>
    <mergeCell ref="D149:E152"/>
    <mergeCell ref="B143:B144"/>
    <mergeCell ref="D143:E144"/>
    <mergeCell ref="A91:A92"/>
    <mergeCell ref="B91:B92"/>
    <mergeCell ref="C91:C92"/>
    <mergeCell ref="D128:E129"/>
    <mergeCell ref="B126:E126"/>
    <mergeCell ref="A123:F123"/>
    <mergeCell ref="D91:D92"/>
    <mergeCell ref="E91:E92"/>
    <mergeCell ref="F91:F92"/>
    <mergeCell ref="D158:E159"/>
    <mergeCell ref="B156:E156"/>
    <mergeCell ref="B145:B148"/>
    <mergeCell ref="B160:B163"/>
    <mergeCell ref="D160:E163"/>
    <mergeCell ref="P143:R144"/>
    <mergeCell ref="P158:R159"/>
    <mergeCell ref="R145:R148"/>
    <mergeCell ref="D134:E137"/>
    <mergeCell ref="B158:B159"/>
    <mergeCell ref="P16:R17"/>
    <mergeCell ref="P54:R54"/>
    <mergeCell ref="A145:A148"/>
    <mergeCell ref="B54:B55"/>
    <mergeCell ref="C54:C55"/>
    <mergeCell ref="D54:D55"/>
    <mergeCell ref="E54:E55"/>
    <mergeCell ref="A17:A18"/>
    <mergeCell ref="A49:F49"/>
    <mergeCell ref="G54:J54"/>
    <mergeCell ref="K54:N54"/>
    <mergeCell ref="F54:F55"/>
    <mergeCell ref="A54:A55"/>
    <mergeCell ref="G17:J17"/>
    <mergeCell ref="K17:N17"/>
    <mergeCell ref="F17:F18"/>
    <mergeCell ref="E17:E18"/>
    <mergeCell ref="D17:D18"/>
    <mergeCell ref="C17:C18"/>
    <mergeCell ref="B17:B18"/>
    <mergeCell ref="A86:F86"/>
    <mergeCell ref="A89:N89"/>
    <mergeCell ref="G91:J91"/>
    <mergeCell ref="K91:N91"/>
    <mergeCell ref="Q18:Q49"/>
    <mergeCell ref="R18:R49"/>
    <mergeCell ref="A2:O2"/>
    <mergeCell ref="A3:O3"/>
    <mergeCell ref="A4:O4"/>
    <mergeCell ref="A5:O5"/>
    <mergeCell ref="A7:O7"/>
    <mergeCell ref="R130:R133"/>
    <mergeCell ref="P134:P137"/>
    <mergeCell ref="Q134:Q137"/>
    <mergeCell ref="R134:R137"/>
    <mergeCell ref="A16:N16"/>
    <mergeCell ref="P55:P86"/>
    <mergeCell ref="P18:P49"/>
    <mergeCell ref="A8:O8"/>
    <mergeCell ref="A10:O10"/>
    <mergeCell ref="A12:O12"/>
    <mergeCell ref="A14:O14"/>
    <mergeCell ref="O55:O86"/>
    <mergeCell ref="R55:R86"/>
    <mergeCell ref="Q55:Q86"/>
    <mergeCell ref="A52:O52"/>
    <mergeCell ref="O16:O17"/>
    <mergeCell ref="O18:O49"/>
  </mergeCells>
  <conditionalFormatting sqref="B95:F122 B62:F85">
    <cfRule type="cellIs" dxfId="308" priority="313" operator="equal">
      <formula>#REF!</formula>
    </cfRule>
  </conditionalFormatting>
  <conditionalFormatting sqref="B62:F85">
    <cfRule type="cellIs" dxfId="307" priority="282" operator="equal">
      <formula>$P$61</formula>
    </cfRule>
  </conditionalFormatting>
  <conditionalFormatting sqref="G95:N122">
    <cfRule type="cellIs" dxfId="306" priority="278" operator="equal">
      <formula>$P$23</formula>
    </cfRule>
  </conditionalFormatting>
  <conditionalFormatting sqref="G62:N85">
    <cfRule type="cellIs" dxfId="305" priority="281" operator="equal">
      <formula>#REF!</formula>
    </cfRule>
  </conditionalFormatting>
  <conditionalFormatting sqref="G62:N85">
    <cfRule type="cellIs" dxfId="304" priority="280" operator="equal">
      <formula>$P$23</formula>
    </cfRule>
  </conditionalFormatting>
  <conditionalFormatting sqref="G95:N122">
    <cfRule type="cellIs" dxfId="303" priority="279" operator="equal">
      <formula>#REF!</formula>
    </cfRule>
  </conditionalFormatting>
  <conditionalFormatting sqref="B95:N122">
    <cfRule type="cellIs" dxfId="302" priority="277" operator="equal">
      <formula>$P$93</formula>
    </cfRule>
  </conditionalFormatting>
  <conditionalFormatting sqref="C95:C122">
    <cfRule type="cellIs" dxfId="301" priority="227" operator="equal">
      <formula>$P$61</formula>
    </cfRule>
  </conditionalFormatting>
  <conditionalFormatting sqref="O18:O49 O55:O86 O92:O123">
    <cfRule type="cellIs" dxfId="300" priority="192" operator="equal">
      <formula>$T$1</formula>
    </cfRule>
  </conditionalFormatting>
  <conditionalFormatting sqref="P130">
    <cfRule type="cellIs" dxfId="299" priority="145" operator="equal">
      <formula>3</formula>
    </cfRule>
    <cfRule type="cellIs" dxfId="298" priority="146" operator="equal">
      <formula>2</formula>
    </cfRule>
    <cfRule type="cellIs" dxfId="297" priority="150" operator="equal">
      <formula>1</formula>
    </cfRule>
    <cfRule type="cellIs" dxfId="296" priority="151" operator="equal">
      <formula>4</formula>
    </cfRule>
    <cfRule type="cellIs" dxfId="295" priority="152" operator="equal">
      <formula>3</formula>
    </cfRule>
    <cfRule type="cellIs" dxfId="294" priority="153" operator="equal">
      <formula>2</formula>
    </cfRule>
    <cfRule type="cellIs" dxfId="293" priority="154" operator="equal">
      <formula>1</formula>
    </cfRule>
  </conditionalFormatting>
  <conditionalFormatting sqref="P130">
    <cfRule type="cellIs" dxfId="292" priority="147" operator="equal">
      <formula>4</formula>
    </cfRule>
    <cfRule type="cellIs" dxfId="291" priority="148" operator="equal">
      <formula>3</formula>
    </cfRule>
    <cfRule type="cellIs" dxfId="290" priority="149" operator="equal">
      <formula>2</formula>
    </cfRule>
  </conditionalFormatting>
  <conditionalFormatting sqref="P134">
    <cfRule type="cellIs" dxfId="289" priority="135" operator="equal">
      <formula>3</formula>
    </cfRule>
    <cfRule type="cellIs" dxfId="288" priority="136" operator="equal">
      <formula>2</formula>
    </cfRule>
    <cfRule type="cellIs" dxfId="287" priority="140" operator="equal">
      <formula>1</formula>
    </cfRule>
    <cfRule type="cellIs" dxfId="286" priority="141" operator="equal">
      <formula>4</formula>
    </cfRule>
    <cfRule type="cellIs" dxfId="285" priority="142" operator="equal">
      <formula>3</formula>
    </cfRule>
    <cfRule type="cellIs" dxfId="284" priority="143" operator="equal">
      <formula>2</formula>
    </cfRule>
    <cfRule type="cellIs" dxfId="283" priority="144" operator="equal">
      <formula>1</formula>
    </cfRule>
  </conditionalFormatting>
  <conditionalFormatting sqref="P134">
    <cfRule type="cellIs" dxfId="282" priority="137" operator="equal">
      <formula>4</formula>
    </cfRule>
    <cfRule type="cellIs" dxfId="281" priority="138" operator="equal">
      <formula>3</formula>
    </cfRule>
    <cfRule type="cellIs" dxfId="280" priority="139" operator="equal">
      <formula>2</formula>
    </cfRule>
  </conditionalFormatting>
  <conditionalFormatting sqref="P145">
    <cfRule type="cellIs" dxfId="279" priority="125" operator="equal">
      <formula>3</formula>
    </cfRule>
    <cfRule type="cellIs" dxfId="278" priority="126" operator="equal">
      <formula>2</formula>
    </cfRule>
    <cfRule type="cellIs" dxfId="277" priority="130" operator="equal">
      <formula>1</formula>
    </cfRule>
    <cfRule type="cellIs" dxfId="276" priority="131" operator="equal">
      <formula>4</formula>
    </cfRule>
    <cfRule type="cellIs" dxfId="275" priority="132" operator="equal">
      <formula>3</formula>
    </cfRule>
    <cfRule type="cellIs" dxfId="274" priority="133" operator="equal">
      <formula>2</formula>
    </cfRule>
    <cfRule type="cellIs" dxfId="273" priority="134" operator="equal">
      <formula>1</formula>
    </cfRule>
  </conditionalFormatting>
  <conditionalFormatting sqref="P145">
    <cfRule type="cellIs" dxfId="272" priority="127" operator="equal">
      <formula>4</formula>
    </cfRule>
    <cfRule type="cellIs" dxfId="271" priority="128" operator="equal">
      <formula>3</formula>
    </cfRule>
    <cfRule type="cellIs" dxfId="270" priority="129" operator="equal">
      <formula>2</formula>
    </cfRule>
  </conditionalFormatting>
  <conditionalFormatting sqref="P149">
    <cfRule type="cellIs" dxfId="269" priority="115" operator="equal">
      <formula>3</formula>
    </cfRule>
    <cfRule type="cellIs" dxfId="268" priority="116" operator="equal">
      <formula>2</formula>
    </cfRule>
    <cfRule type="cellIs" dxfId="267" priority="120" operator="equal">
      <formula>1</formula>
    </cfRule>
    <cfRule type="cellIs" dxfId="266" priority="121" operator="equal">
      <formula>4</formula>
    </cfRule>
    <cfRule type="cellIs" dxfId="265" priority="122" operator="equal">
      <formula>3</formula>
    </cfRule>
    <cfRule type="cellIs" dxfId="264" priority="123" operator="equal">
      <formula>2</formula>
    </cfRule>
    <cfRule type="cellIs" dxfId="263" priority="124" operator="equal">
      <formula>1</formula>
    </cfRule>
  </conditionalFormatting>
  <conditionalFormatting sqref="P149">
    <cfRule type="cellIs" dxfId="262" priority="117" operator="equal">
      <formula>4</formula>
    </cfRule>
    <cfRule type="cellIs" dxfId="261" priority="118" operator="equal">
      <formula>3</formula>
    </cfRule>
    <cfRule type="cellIs" dxfId="260" priority="119" operator="equal">
      <formula>2</formula>
    </cfRule>
  </conditionalFormatting>
  <conditionalFormatting sqref="P160">
    <cfRule type="cellIs" dxfId="259" priority="105" operator="equal">
      <formula>3</formula>
    </cfRule>
    <cfRule type="cellIs" dxfId="258" priority="106" operator="equal">
      <formula>2</formula>
    </cfRule>
    <cfRule type="cellIs" dxfId="257" priority="110" operator="equal">
      <formula>1</formula>
    </cfRule>
    <cfRule type="cellIs" dxfId="256" priority="111" operator="equal">
      <formula>4</formula>
    </cfRule>
    <cfRule type="cellIs" dxfId="255" priority="112" operator="equal">
      <formula>3</formula>
    </cfRule>
    <cfRule type="cellIs" dxfId="254" priority="113" operator="equal">
      <formula>2</formula>
    </cfRule>
    <cfRule type="cellIs" dxfId="253" priority="114" operator="equal">
      <formula>1</formula>
    </cfRule>
  </conditionalFormatting>
  <conditionalFormatting sqref="P160">
    <cfRule type="cellIs" dxfId="252" priority="107" operator="equal">
      <formula>4</formula>
    </cfRule>
    <cfRule type="cellIs" dxfId="251" priority="108" operator="equal">
      <formula>3</formula>
    </cfRule>
    <cfRule type="cellIs" dxfId="250" priority="109" operator="equal">
      <formula>2</formula>
    </cfRule>
  </conditionalFormatting>
  <conditionalFormatting sqref="P164">
    <cfRule type="cellIs" dxfId="249" priority="95" operator="equal">
      <formula>3</formula>
    </cfRule>
    <cfRule type="cellIs" dxfId="248" priority="96" operator="equal">
      <formula>2</formula>
    </cfRule>
    <cfRule type="cellIs" dxfId="247" priority="100" operator="equal">
      <formula>1</formula>
    </cfRule>
    <cfRule type="cellIs" dxfId="246" priority="101" operator="equal">
      <formula>4</formula>
    </cfRule>
    <cfRule type="cellIs" dxfId="245" priority="102" operator="equal">
      <formula>3</formula>
    </cfRule>
    <cfRule type="cellIs" dxfId="244" priority="103" operator="equal">
      <formula>2</formula>
    </cfRule>
    <cfRule type="cellIs" dxfId="243" priority="104" operator="equal">
      <formula>1</formula>
    </cfRule>
  </conditionalFormatting>
  <conditionalFormatting sqref="P164">
    <cfRule type="cellIs" dxfId="242" priority="97" operator="equal">
      <formula>4</formula>
    </cfRule>
    <cfRule type="cellIs" dxfId="241" priority="98" operator="equal">
      <formula>3</formula>
    </cfRule>
    <cfRule type="cellIs" dxfId="240" priority="99" operator="equal">
      <formula>2</formula>
    </cfRule>
  </conditionalFormatting>
  <conditionalFormatting sqref="P18">
    <cfRule type="cellIs" dxfId="239" priority="85" operator="equal">
      <formula>3</formula>
    </cfRule>
    <cfRule type="cellIs" dxfId="238" priority="86" operator="equal">
      <formula>2</formula>
    </cfRule>
    <cfRule type="cellIs" dxfId="237" priority="90" operator="equal">
      <formula>1</formula>
    </cfRule>
    <cfRule type="cellIs" dxfId="236" priority="91" operator="equal">
      <formula>4</formula>
    </cfRule>
    <cfRule type="cellIs" dxfId="235" priority="92" operator="equal">
      <formula>3</formula>
    </cfRule>
    <cfRule type="cellIs" dxfId="234" priority="93" operator="equal">
      <formula>2</formula>
    </cfRule>
    <cfRule type="cellIs" dxfId="233" priority="94" operator="equal">
      <formula>1</formula>
    </cfRule>
  </conditionalFormatting>
  <conditionalFormatting sqref="P18">
    <cfRule type="cellIs" dxfId="232" priority="87" operator="equal">
      <formula>4</formula>
    </cfRule>
    <cfRule type="cellIs" dxfId="231" priority="88" operator="equal">
      <formula>3</formula>
    </cfRule>
    <cfRule type="cellIs" dxfId="230" priority="89" operator="equal">
      <formula>2</formula>
    </cfRule>
  </conditionalFormatting>
  <conditionalFormatting sqref="P55">
    <cfRule type="cellIs" dxfId="229" priority="75" operator="equal">
      <formula>3</formula>
    </cfRule>
    <cfRule type="cellIs" dxfId="228" priority="76" operator="equal">
      <formula>2</formula>
    </cfRule>
    <cfRule type="cellIs" dxfId="227" priority="80" operator="equal">
      <formula>1</formula>
    </cfRule>
    <cfRule type="cellIs" dxfId="226" priority="81" operator="equal">
      <formula>4</formula>
    </cfRule>
    <cfRule type="cellIs" dxfId="225" priority="82" operator="equal">
      <formula>3</formula>
    </cfRule>
    <cfRule type="cellIs" dxfId="224" priority="83" operator="equal">
      <formula>2</formula>
    </cfRule>
    <cfRule type="cellIs" dxfId="223" priority="84" operator="equal">
      <formula>1</formula>
    </cfRule>
  </conditionalFormatting>
  <conditionalFormatting sqref="P55">
    <cfRule type="cellIs" dxfId="222" priority="77" operator="equal">
      <formula>4</formula>
    </cfRule>
    <cfRule type="cellIs" dxfId="221" priority="78" operator="equal">
      <formula>3</formula>
    </cfRule>
    <cfRule type="cellIs" dxfId="220" priority="79" operator="equal">
      <formula>2</formula>
    </cfRule>
  </conditionalFormatting>
  <conditionalFormatting sqref="P92">
    <cfRule type="cellIs" dxfId="219" priority="65" operator="equal">
      <formula>3</formula>
    </cfRule>
    <cfRule type="cellIs" dxfId="218" priority="66" operator="equal">
      <formula>2</formula>
    </cfRule>
    <cfRule type="cellIs" dxfId="217" priority="70" operator="equal">
      <formula>1</formula>
    </cfRule>
    <cfRule type="cellIs" dxfId="216" priority="71" operator="equal">
      <formula>4</formula>
    </cfRule>
    <cfRule type="cellIs" dxfId="215" priority="72" operator="equal">
      <formula>3</formula>
    </cfRule>
    <cfRule type="cellIs" dxfId="214" priority="73" operator="equal">
      <formula>2</formula>
    </cfRule>
    <cfRule type="cellIs" dxfId="213" priority="74" operator="equal">
      <formula>1</formula>
    </cfRule>
  </conditionalFormatting>
  <conditionalFormatting sqref="P92">
    <cfRule type="cellIs" dxfId="212" priority="67" operator="equal">
      <formula>4</formula>
    </cfRule>
    <cfRule type="cellIs" dxfId="211" priority="68" operator="equal">
      <formula>3</formula>
    </cfRule>
    <cfRule type="cellIs" dxfId="210" priority="69" operator="equal">
      <formula>2</formula>
    </cfRule>
  </conditionalFormatting>
  <conditionalFormatting sqref="B164:B167">
    <cfRule type="cellIs" dxfId="209" priority="34" operator="equal">
      <formula>$L$171</formula>
    </cfRule>
  </conditionalFormatting>
  <conditionalFormatting sqref="D164:E167">
    <cfRule type="cellIs" dxfId="208" priority="32" operator="equal">
      <formula>$L$171</formula>
    </cfRule>
  </conditionalFormatting>
  <conditionalFormatting sqref="E45:N48 G19:N44">
    <cfRule type="cellIs" dxfId="207" priority="30" operator="equal">
      <formula>#REF!</formula>
    </cfRule>
  </conditionalFormatting>
  <conditionalFormatting sqref="B45:B48 D45:N48 G19:N44">
    <cfRule type="cellIs" dxfId="206" priority="29" operator="equal">
      <formula>$P$23</formula>
    </cfRule>
  </conditionalFormatting>
  <conditionalFormatting sqref="C45:C48">
    <cfRule type="cellIs" dxfId="205" priority="28" operator="equal">
      <formula>#REF!</formula>
    </cfRule>
  </conditionalFormatting>
  <conditionalFormatting sqref="C45:C48">
    <cfRule type="cellIs" dxfId="204" priority="27" operator="equal">
      <formula>$P$61</formula>
    </cfRule>
  </conditionalFormatting>
  <conditionalFormatting sqref="E19:F21">
    <cfRule type="cellIs" dxfId="203" priority="26" operator="equal">
      <formula>#REF!</formula>
    </cfRule>
  </conditionalFormatting>
  <conditionalFormatting sqref="B19:F21">
    <cfRule type="cellIs" dxfId="202" priority="25" operator="equal">
      <formula>$O$23</formula>
    </cfRule>
  </conditionalFormatting>
  <conditionalFormatting sqref="E22:F44">
    <cfRule type="cellIs" dxfId="201" priority="24" operator="equal">
      <formula>#REF!</formula>
    </cfRule>
  </conditionalFormatting>
  <conditionalFormatting sqref="B22:F44">
    <cfRule type="cellIs" dxfId="200" priority="23" operator="equal">
      <formula>$O$23</formula>
    </cfRule>
  </conditionalFormatting>
  <conditionalFormatting sqref="B60:F61">
    <cfRule type="cellIs" dxfId="199" priority="22" operator="equal">
      <formula>#REF!</formula>
    </cfRule>
  </conditionalFormatting>
  <conditionalFormatting sqref="B60:F61">
    <cfRule type="cellIs" dxfId="198" priority="21" operator="equal">
      <formula>$P$61</formula>
    </cfRule>
  </conditionalFormatting>
  <conditionalFormatting sqref="G60:N61">
    <cfRule type="cellIs" dxfId="197" priority="20" operator="equal">
      <formula>#REF!</formula>
    </cfRule>
  </conditionalFormatting>
  <conditionalFormatting sqref="G60:N61">
    <cfRule type="cellIs" dxfId="196" priority="19" operator="equal">
      <formula>$P$23</formula>
    </cfRule>
  </conditionalFormatting>
  <conditionalFormatting sqref="G56:N59">
    <cfRule type="cellIs" dxfId="195" priority="18" operator="equal">
      <formula>#REF!</formula>
    </cfRule>
  </conditionalFormatting>
  <conditionalFormatting sqref="G56:N59">
    <cfRule type="cellIs" dxfId="194" priority="17" operator="equal">
      <formula>$P$23</formula>
    </cfRule>
  </conditionalFormatting>
  <conditionalFormatting sqref="C56:F59 B58:B59">
    <cfRule type="cellIs" dxfId="193" priority="16" operator="equal">
      <formula>#REF!</formula>
    </cfRule>
  </conditionalFormatting>
  <conditionalFormatting sqref="B56:F59">
    <cfRule type="cellIs" dxfId="192" priority="15" operator="equal">
      <formula>$O$61</formula>
    </cfRule>
  </conditionalFormatting>
  <conditionalFormatting sqref="G93:N94">
    <cfRule type="cellIs" dxfId="191" priority="13" operator="equal">
      <formula>$P$23</formula>
    </cfRule>
  </conditionalFormatting>
  <conditionalFormatting sqref="G93:N94">
    <cfRule type="cellIs" dxfId="190" priority="14" operator="equal">
      <formula>#REF!</formula>
    </cfRule>
  </conditionalFormatting>
  <conditionalFormatting sqref="G93:N94">
    <cfRule type="cellIs" dxfId="189" priority="12" operator="equal">
      <formula>$P$93</formula>
    </cfRule>
  </conditionalFormatting>
  <conditionalFormatting sqref="B93:F94">
    <cfRule type="cellIs" dxfId="188" priority="11" operator="equal">
      <formula>#REF!</formula>
    </cfRule>
  </conditionalFormatting>
  <conditionalFormatting sqref="B93:F94">
    <cfRule type="cellIs" dxfId="187" priority="10" operator="equal">
      <formula>$O$93</formula>
    </cfRule>
  </conditionalFormatting>
  <conditionalFormatting sqref="B134:B137">
    <cfRule type="cellIs" dxfId="186" priority="9" operator="equal">
      <formula>$L$171</formula>
    </cfRule>
  </conditionalFormatting>
  <conditionalFormatting sqref="B130:B133">
    <cfRule type="cellIs" dxfId="185" priority="8" operator="equal">
      <formula>$L$171</formula>
    </cfRule>
  </conditionalFormatting>
  <conditionalFormatting sqref="D130:E137">
    <cfRule type="cellIs" dxfId="184" priority="7" operator="equal">
      <formula>$L$171</formula>
    </cfRule>
  </conditionalFormatting>
  <conditionalFormatting sqref="B145:B148">
    <cfRule type="cellIs" dxfId="183" priority="6" operator="equal">
      <formula>$L$171</formula>
    </cfRule>
  </conditionalFormatting>
  <conditionalFormatting sqref="B149:B152">
    <cfRule type="cellIs" dxfId="182" priority="5" operator="equal">
      <formula>$L$171</formula>
    </cfRule>
  </conditionalFormatting>
  <conditionalFormatting sqref="D149:E152">
    <cfRule type="cellIs" dxfId="181" priority="4" operator="equal">
      <formula>$L$171</formula>
    </cfRule>
  </conditionalFormatting>
  <conditionalFormatting sqref="D145:E148">
    <cfRule type="cellIs" dxfId="180" priority="3" operator="equal">
      <formula>$L$171</formula>
    </cfRule>
  </conditionalFormatting>
  <conditionalFormatting sqref="B160:B163">
    <cfRule type="cellIs" dxfId="179" priority="2" operator="equal">
      <formula>$L$171</formula>
    </cfRule>
  </conditionalFormatting>
  <conditionalFormatting sqref="D160:E163">
    <cfRule type="cellIs" dxfId="178" priority="1" operator="equal">
      <formula>$L$171</formula>
    </cfRule>
  </conditionalFormatting>
  <dataValidations count="4">
    <dataValidation type="list" allowBlank="1" showInputMessage="1" showErrorMessage="1" sqref="C56:C85 C93:C122 C19:C48">
      <formula1>Años</formula1>
    </dataValidation>
    <dataValidation type="list" allowBlank="1" showInputMessage="1" showErrorMessage="1" sqref="E19:E48 E56:E85 E93:E122">
      <formula1>Especial</formula1>
    </dataValidation>
    <dataValidation type="list" allowBlank="1" showInputMessage="1" showErrorMessage="1" sqref="F19:F48 F56:F85 F93:F122">
      <formula1>Adhesión</formula1>
    </dataValidation>
    <dataValidation type="list" allowBlank="1" showInputMessage="1" showErrorMessage="1" sqref="D56:D85">
      <formula1>Civiles</formula1>
    </dataValidation>
  </dataValidations>
  <pageMargins left="0.7" right="0.7" top="0.75" bottom="0.75" header="0.3" footer="0.3"/>
  <pageSetup paperSize="9" scale="36" fitToHeight="0" orientation="landscape" horizontalDpi="4294967294" verticalDpi="4294967294" r:id="rId1"/>
  <rowBreaks count="3" manualBreakCount="3">
    <brk id="50" max="17" man="1"/>
    <brk id="87" max="17" man="1"/>
    <brk id="125" max="17" man="1"/>
  </rowBreaks>
  <ignoredErrors>
    <ignoredError sqref="G49:N49" emptyCellReference="1"/>
  </ignoredErrors>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'Base de Datos'!$F$21:$F$40</xm:f>
          </x14:formula1>
          <xm:sqref>D93:D122</xm:sqref>
        </x14:dataValidation>
        <x14:dataValidation type="list" allowBlank="1" showInputMessage="1" showErrorMessage="1">
          <x14:formula1>
            <xm:f>'Base de Datos'!$F$2:$F$19</xm:f>
          </x14:formula1>
          <xm:sqref>D19:D48</xm:sqref>
        </x14:dataValidation>
        <x14:dataValidation type="list" allowBlank="1" showInputMessage="1" showErrorMessage="1">
          <x14:formula1>
            <xm:f>'Base de Datos'!$D$248:$D$251</xm:f>
          </x14:formula1>
          <xm:sqref>P164 P130 P134 P145 P149 P160 P92 P55 P18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rgb="FFBB1B3D"/>
    <pageSetUpPr fitToPage="1"/>
  </sheetPr>
  <dimension ref="A1:S46"/>
  <sheetViews>
    <sheetView showGridLines="0" view="pageBreakPreview" zoomScaleNormal="80" zoomScaleSheetLayoutView="100" workbookViewId="0">
      <selection activeCell="J40" sqref="J40"/>
    </sheetView>
  </sheetViews>
  <sheetFormatPr baseColWidth="10" defaultColWidth="11" defaultRowHeight="14.25"/>
  <cols>
    <col min="1" max="1" width="30.875" style="104" customWidth="1"/>
    <col min="2" max="3" width="11" style="139" customWidth="1"/>
    <col min="4" max="4" width="5.375" style="139" customWidth="1"/>
    <col min="5" max="6" width="11" style="139" customWidth="1"/>
    <col min="7" max="7" width="5.375" style="139" customWidth="1"/>
    <col min="8" max="9" width="11" style="139" customWidth="1"/>
    <col min="10" max="10" width="5.375" style="139" customWidth="1"/>
    <col min="11" max="11" width="38.25" style="104" customWidth="1"/>
    <col min="12" max="12" width="4.125" style="104" customWidth="1"/>
    <col min="13" max="14" width="36.625" style="104" customWidth="1"/>
    <col min="15" max="16384" width="11" style="104"/>
  </cols>
  <sheetData>
    <row r="1" spans="1:19" ht="7.5" customHeight="1"/>
    <row r="2" spans="1:19" ht="19.5" customHeight="1">
      <c r="A2" s="801" t="s">
        <v>470</v>
      </c>
      <c r="B2" s="801"/>
      <c r="C2" s="801"/>
      <c r="D2" s="801"/>
      <c r="E2" s="801"/>
      <c r="F2" s="801"/>
      <c r="G2" s="801"/>
      <c r="H2" s="801"/>
      <c r="I2" s="801"/>
      <c r="J2" s="801"/>
      <c r="K2" s="801"/>
    </row>
    <row r="3" spans="1:19" ht="14.25" customHeight="1">
      <c r="A3" s="567" t="s">
        <v>471</v>
      </c>
      <c r="B3" s="567"/>
      <c r="C3" s="567"/>
      <c r="D3" s="567"/>
      <c r="E3" s="567"/>
      <c r="F3" s="567"/>
      <c r="G3" s="567"/>
      <c r="H3" s="567"/>
      <c r="I3" s="567"/>
      <c r="J3" s="567"/>
      <c r="K3" s="567"/>
      <c r="L3" s="103"/>
      <c r="M3" s="103"/>
      <c r="N3" s="108"/>
      <c r="O3" s="108"/>
      <c r="P3" s="108"/>
      <c r="Q3" s="103"/>
      <c r="R3" s="103"/>
      <c r="S3" s="103"/>
    </row>
    <row r="4" spans="1:19" ht="14.25" customHeight="1">
      <c r="A4" s="567" t="s">
        <v>472</v>
      </c>
      <c r="B4" s="567"/>
      <c r="C4" s="567"/>
      <c r="D4" s="567"/>
      <c r="E4" s="567"/>
      <c r="F4" s="567"/>
      <c r="G4" s="567"/>
      <c r="H4" s="567"/>
      <c r="I4" s="567"/>
      <c r="J4" s="567"/>
      <c r="K4" s="567"/>
      <c r="L4" s="103"/>
      <c r="M4" s="103"/>
      <c r="N4" s="108"/>
      <c r="O4" s="108"/>
      <c r="P4" s="108"/>
      <c r="Q4" s="103"/>
      <c r="R4" s="103"/>
      <c r="S4" s="103"/>
    </row>
    <row r="5" spans="1:19" ht="14.25" customHeight="1">
      <c r="A5" s="567" t="s">
        <v>514</v>
      </c>
      <c r="B5" s="567"/>
      <c r="C5" s="567"/>
      <c r="D5" s="567"/>
      <c r="E5" s="567"/>
      <c r="F5" s="567"/>
      <c r="G5" s="567"/>
      <c r="H5" s="567"/>
      <c r="I5" s="567"/>
      <c r="J5" s="567"/>
      <c r="K5" s="567"/>
      <c r="L5" s="103"/>
      <c r="M5" s="103"/>
      <c r="N5" s="103"/>
      <c r="O5" s="103"/>
      <c r="P5" s="103"/>
      <c r="Q5" s="103"/>
      <c r="R5" s="103"/>
      <c r="S5" s="103"/>
    </row>
    <row r="6" spans="1:19" ht="11.25" customHeight="1">
      <c r="A6" s="269"/>
      <c r="B6" s="269"/>
      <c r="C6" s="270"/>
      <c r="D6" s="270"/>
      <c r="E6" s="270"/>
      <c r="F6" s="270"/>
      <c r="G6" s="364"/>
      <c r="H6" s="270"/>
      <c r="I6" s="364"/>
      <c r="J6" s="364"/>
    </row>
    <row r="7" spans="1:19" s="103" customFormat="1" ht="24" customHeight="1">
      <c r="A7" s="565" t="str">
        <f>CONCATENATE(Portada!A8:J8)</f>
        <v>Zacatecas</v>
      </c>
      <c r="B7" s="565"/>
      <c r="C7" s="565"/>
      <c r="D7" s="565"/>
      <c r="E7" s="565"/>
      <c r="F7" s="565"/>
      <c r="G7" s="565"/>
      <c r="H7" s="565"/>
      <c r="I7" s="565"/>
      <c r="J7" s="565"/>
      <c r="K7" s="565"/>
      <c r="L7" s="104"/>
      <c r="M7" s="104"/>
      <c r="N7" s="104"/>
      <c r="O7" s="104"/>
      <c r="P7" s="104"/>
      <c r="Q7" s="104"/>
      <c r="R7" s="104"/>
      <c r="S7" s="104"/>
    </row>
    <row r="8" spans="1:19" s="103" customFormat="1" ht="37.5" customHeight="1">
      <c r="A8" s="568" t="s">
        <v>807</v>
      </c>
      <c r="B8" s="568"/>
      <c r="C8" s="568"/>
      <c r="D8" s="568"/>
      <c r="E8" s="568"/>
      <c r="F8" s="568"/>
      <c r="G8" s="568"/>
      <c r="H8" s="568"/>
      <c r="I8" s="568"/>
      <c r="J8" s="568"/>
      <c r="K8" s="568"/>
      <c r="L8" s="271"/>
      <c r="M8" s="271"/>
      <c r="N8" s="271"/>
      <c r="O8" s="271"/>
      <c r="P8" s="104"/>
      <c r="Q8" s="104"/>
      <c r="R8" s="104"/>
      <c r="S8" s="104"/>
    </row>
    <row r="9" spans="1:19" s="103" customFormat="1" ht="15">
      <c r="A9" s="57"/>
      <c r="B9" s="56"/>
      <c r="C9" s="56"/>
      <c r="D9" s="56"/>
      <c r="E9" s="58"/>
      <c r="F9" s="61"/>
      <c r="G9" s="61"/>
      <c r="H9" s="57"/>
      <c r="I9" s="57"/>
      <c r="J9" s="57"/>
      <c r="K9" s="104"/>
      <c r="L9" s="104"/>
      <c r="M9" s="104"/>
      <c r="N9" s="104"/>
      <c r="O9" s="104"/>
      <c r="P9" s="104"/>
      <c r="Q9" s="104"/>
      <c r="R9" s="104"/>
      <c r="S9" s="104"/>
    </row>
    <row r="10" spans="1:19" s="103" customFormat="1" ht="18">
      <c r="A10" s="685" t="s">
        <v>565</v>
      </c>
      <c r="B10" s="685"/>
      <c r="C10" s="685"/>
      <c r="D10" s="685"/>
      <c r="E10" s="685"/>
      <c r="F10" s="685"/>
      <c r="G10" s="685"/>
      <c r="H10" s="685"/>
      <c r="I10" s="685"/>
      <c r="J10" s="685"/>
      <c r="K10" s="685"/>
      <c r="L10" s="104"/>
      <c r="M10" s="104"/>
      <c r="N10" s="104"/>
      <c r="O10" s="104"/>
      <c r="P10" s="104"/>
      <c r="Q10" s="104"/>
      <c r="R10" s="104"/>
      <c r="S10" s="104"/>
    </row>
    <row r="11" spans="1:19" ht="29.25" customHeight="1">
      <c r="A11" s="800" t="s">
        <v>810</v>
      </c>
      <c r="B11" s="800"/>
      <c r="C11" s="800"/>
      <c r="D11" s="800"/>
      <c r="E11" s="800"/>
      <c r="F11" s="800"/>
      <c r="G11" s="800"/>
      <c r="H11" s="800"/>
      <c r="I11" s="800"/>
      <c r="J11" s="800"/>
      <c r="K11" s="800"/>
      <c r="L11" s="102"/>
      <c r="M11" s="102"/>
      <c r="N11" s="102"/>
      <c r="O11" s="102"/>
    </row>
    <row r="12" spans="1:19" ht="13.5" customHeight="1"/>
    <row r="13" spans="1:19" ht="18" customHeight="1">
      <c r="A13" s="679" t="s">
        <v>737</v>
      </c>
      <c r="B13" s="680"/>
      <c r="C13" s="680"/>
      <c r="D13" s="680"/>
      <c r="E13" s="680"/>
      <c r="F13" s="680"/>
      <c r="G13" s="680"/>
      <c r="H13" s="680"/>
      <c r="I13" s="680"/>
      <c r="J13" s="681"/>
      <c r="K13" s="751" t="s">
        <v>739</v>
      </c>
      <c r="L13" s="692" t="s">
        <v>587</v>
      </c>
      <c r="M13" s="692"/>
      <c r="N13" s="692"/>
    </row>
    <row r="14" spans="1:19" ht="18" customHeight="1">
      <c r="A14" s="803" t="s">
        <v>0</v>
      </c>
      <c r="B14" s="804" t="s">
        <v>718</v>
      </c>
      <c r="C14" s="804"/>
      <c r="D14" s="805" t="s">
        <v>7</v>
      </c>
      <c r="E14" s="804" t="s">
        <v>116</v>
      </c>
      <c r="F14" s="804"/>
      <c r="G14" s="805" t="s">
        <v>7</v>
      </c>
      <c r="H14" s="804" t="s">
        <v>116</v>
      </c>
      <c r="I14" s="804"/>
      <c r="J14" s="805" t="s">
        <v>7</v>
      </c>
      <c r="K14" s="752"/>
      <c r="L14" s="694"/>
      <c r="M14" s="694"/>
      <c r="N14" s="694"/>
    </row>
    <row r="15" spans="1:19" ht="15" customHeight="1">
      <c r="A15" s="803"/>
      <c r="B15" s="804" t="s">
        <v>117</v>
      </c>
      <c r="C15" s="804" t="s">
        <v>118</v>
      </c>
      <c r="D15" s="806"/>
      <c r="E15" s="365" t="s">
        <v>119</v>
      </c>
      <c r="F15" s="365" t="s">
        <v>120</v>
      </c>
      <c r="G15" s="806"/>
      <c r="H15" s="365" t="s">
        <v>119</v>
      </c>
      <c r="I15" s="365" t="s">
        <v>120</v>
      </c>
      <c r="J15" s="806"/>
      <c r="K15" s="808" t="s">
        <v>903</v>
      </c>
      <c r="L15" s="581">
        <v>0</v>
      </c>
      <c r="M15" s="584" t="str">
        <f>CONCATENATE(IF(L15=0,"",IF(L15=1,'Base de Datos'!$E$249,IF(L15=2,'Base de Datos'!$E$250,IF(L15=3,'Base de Datos'!$E$251)))))</f>
        <v/>
      </c>
      <c r="N15" s="584"/>
    </row>
    <row r="16" spans="1:19" ht="15" customHeight="1">
      <c r="A16" s="803"/>
      <c r="B16" s="804"/>
      <c r="C16" s="804"/>
      <c r="D16" s="807"/>
      <c r="E16" s="809" t="s">
        <v>717</v>
      </c>
      <c r="F16" s="810"/>
      <c r="G16" s="807"/>
      <c r="H16" s="809" t="s">
        <v>118</v>
      </c>
      <c r="I16" s="810"/>
      <c r="J16" s="807"/>
      <c r="K16" s="808"/>
      <c r="L16" s="582"/>
      <c r="M16" s="585"/>
      <c r="N16" s="585"/>
    </row>
    <row r="17" spans="1:14" ht="17.25" customHeight="1">
      <c r="A17" s="100" t="s">
        <v>121</v>
      </c>
      <c r="B17" s="367">
        <v>57</v>
      </c>
      <c r="C17" s="367">
        <v>40</v>
      </c>
      <c r="D17" s="552">
        <f>SUM(B17:C17)</f>
        <v>97</v>
      </c>
      <c r="E17" s="367">
        <v>8</v>
      </c>
      <c r="F17" s="367">
        <v>49</v>
      </c>
      <c r="G17" s="367">
        <f>SUM(E17:F17)</f>
        <v>57</v>
      </c>
      <c r="H17" s="367">
        <v>5</v>
      </c>
      <c r="I17" s="367">
        <v>35</v>
      </c>
      <c r="J17" s="367">
        <f>SUM(H17:I17)</f>
        <v>40</v>
      </c>
      <c r="K17" s="808"/>
      <c r="L17" s="582"/>
      <c r="M17" s="585"/>
      <c r="N17" s="585"/>
    </row>
    <row r="18" spans="1:14" ht="17.25" customHeight="1">
      <c r="A18" s="100" t="s">
        <v>122</v>
      </c>
      <c r="B18" s="367">
        <v>101</v>
      </c>
      <c r="C18" s="367">
        <v>71</v>
      </c>
      <c r="D18" s="552">
        <f>SUM(B18:C18)</f>
        <v>172</v>
      </c>
      <c r="E18" s="367">
        <v>1</v>
      </c>
      <c r="F18" s="367">
        <v>100</v>
      </c>
      <c r="G18" s="367">
        <f>SUM(E18:F18)</f>
        <v>101</v>
      </c>
      <c r="H18" s="367">
        <v>3</v>
      </c>
      <c r="I18" s="367">
        <v>68</v>
      </c>
      <c r="J18" s="367">
        <f>SUM(H18:I18)</f>
        <v>71</v>
      </c>
      <c r="K18" s="808"/>
      <c r="L18" s="583"/>
      <c r="M18" s="586"/>
      <c r="N18" s="586"/>
    </row>
    <row r="19" spans="1:14" ht="16.899999999999999" customHeight="1">
      <c r="A19" s="87" t="s">
        <v>7</v>
      </c>
      <c r="B19" s="366">
        <f t="shared" ref="B19:G19" si="0">IF(SUM(B17,B18)=0,"",SUM(B17,B18))</f>
        <v>158</v>
      </c>
      <c r="C19" s="366">
        <f t="shared" si="0"/>
        <v>111</v>
      </c>
      <c r="D19" s="366">
        <f t="shared" si="0"/>
        <v>269</v>
      </c>
      <c r="E19" s="366">
        <f t="shared" si="0"/>
        <v>9</v>
      </c>
      <c r="F19" s="366">
        <f t="shared" si="0"/>
        <v>149</v>
      </c>
      <c r="G19" s="366">
        <f t="shared" si="0"/>
        <v>158</v>
      </c>
      <c r="H19" s="366">
        <f>IF(SUM(H17,H18)=0,"",SUM(H17,H18))</f>
        <v>8</v>
      </c>
      <c r="I19" s="366">
        <f>IF(SUM(I17,I18)=0,"",SUM(I17,I18))</f>
        <v>103</v>
      </c>
      <c r="J19" s="366">
        <f>IF(SUM(J17,J18)=0,"",SUM(J17,J18))</f>
        <v>111</v>
      </c>
      <c r="K19" s="310"/>
    </row>
    <row r="21" spans="1:14" ht="18.75" customHeight="1">
      <c r="A21" s="684" t="s">
        <v>123</v>
      </c>
      <c r="B21" s="684"/>
      <c r="C21" s="684"/>
      <c r="D21" s="684"/>
      <c r="E21" s="684"/>
      <c r="F21" s="684"/>
      <c r="G21" s="684"/>
      <c r="H21" s="142"/>
      <c r="I21" s="90"/>
      <c r="J21" s="90"/>
      <c r="K21" s="751" t="s">
        <v>739</v>
      </c>
      <c r="L21" s="692" t="s">
        <v>587</v>
      </c>
      <c r="M21" s="692"/>
      <c r="N21" s="692"/>
    </row>
    <row r="22" spans="1:14" ht="16.899999999999999" customHeight="1">
      <c r="A22" s="803" t="s">
        <v>0</v>
      </c>
      <c r="B22" s="804" t="s">
        <v>126</v>
      </c>
      <c r="C22" s="804"/>
      <c r="D22" s="804" t="s">
        <v>7</v>
      </c>
      <c r="E22" s="804" t="s">
        <v>127</v>
      </c>
      <c r="F22" s="804"/>
      <c r="G22" s="804" t="s">
        <v>7</v>
      </c>
      <c r="H22" s="369"/>
      <c r="I22" s="144"/>
      <c r="J22" s="144"/>
      <c r="K22" s="752"/>
      <c r="L22" s="694"/>
      <c r="M22" s="694"/>
      <c r="N22" s="694"/>
    </row>
    <row r="23" spans="1:14" ht="14.25" customHeight="1">
      <c r="A23" s="803"/>
      <c r="B23" s="365" t="s">
        <v>125</v>
      </c>
      <c r="C23" s="365" t="s">
        <v>118</v>
      </c>
      <c r="D23" s="804"/>
      <c r="E23" s="365" t="s">
        <v>117</v>
      </c>
      <c r="F23" s="365" t="s">
        <v>118</v>
      </c>
      <c r="G23" s="804"/>
      <c r="H23" s="369"/>
      <c r="I23" s="144"/>
      <c r="J23" s="144"/>
      <c r="K23" s="808" t="s">
        <v>904</v>
      </c>
      <c r="L23" s="581">
        <v>0</v>
      </c>
      <c r="M23" s="584" t="str">
        <f>CONCATENATE(IF(L23=0,"",IF(L23=1,'Base de Datos'!$E$249,IF(L23=2,'Base de Datos'!$E$250,IF(L23=3,'Base de Datos'!$E$251)))))</f>
        <v/>
      </c>
      <c r="N23" s="584"/>
    </row>
    <row r="24" spans="1:14" ht="17.25" customHeight="1">
      <c r="A24" s="100" t="s">
        <v>121</v>
      </c>
      <c r="B24" s="367">
        <v>64</v>
      </c>
      <c r="C24" s="367">
        <v>49</v>
      </c>
      <c r="D24" s="552">
        <f>SUM(B24:C24)</f>
        <v>113</v>
      </c>
      <c r="E24" s="367">
        <v>2</v>
      </c>
      <c r="F24" s="367">
        <v>4</v>
      </c>
      <c r="G24" s="552">
        <f>SUM(E24:F24)</f>
        <v>6</v>
      </c>
      <c r="H24" s="76"/>
      <c r="I24" s="76"/>
      <c r="J24" s="76"/>
      <c r="K24" s="808"/>
      <c r="L24" s="582"/>
      <c r="M24" s="585"/>
      <c r="N24" s="585"/>
    </row>
    <row r="25" spans="1:14" ht="17.25" customHeight="1">
      <c r="A25" s="100" t="s">
        <v>122</v>
      </c>
      <c r="B25" s="367">
        <v>157</v>
      </c>
      <c r="C25" s="367">
        <v>98</v>
      </c>
      <c r="D25" s="552">
        <f>SUM(B25:C25)</f>
        <v>255</v>
      </c>
      <c r="E25" s="367">
        <v>19</v>
      </c>
      <c r="F25" s="367">
        <v>10</v>
      </c>
      <c r="G25" s="552">
        <f>SUM(E25:F25)</f>
        <v>29</v>
      </c>
      <c r="H25" s="76"/>
      <c r="I25" s="76"/>
      <c r="J25" s="76"/>
      <c r="K25" s="808"/>
      <c r="L25" s="582"/>
      <c r="M25" s="585"/>
      <c r="N25" s="585"/>
    </row>
    <row r="26" spans="1:14" ht="16.899999999999999" customHeight="1">
      <c r="A26" s="87" t="s">
        <v>7</v>
      </c>
      <c r="B26" s="366">
        <f t="shared" ref="B26:G26" si="1">IF(SUM(B24,B25)=0,"",SUM(B24,B25))</f>
        <v>221</v>
      </c>
      <c r="C26" s="366">
        <f t="shared" si="1"/>
        <v>147</v>
      </c>
      <c r="D26" s="366">
        <f t="shared" si="1"/>
        <v>368</v>
      </c>
      <c r="E26" s="366">
        <f t="shared" si="1"/>
        <v>21</v>
      </c>
      <c r="F26" s="366">
        <f t="shared" si="1"/>
        <v>14</v>
      </c>
      <c r="G26" s="366">
        <f t="shared" si="1"/>
        <v>35</v>
      </c>
      <c r="H26" s="370"/>
      <c r="I26" s="370"/>
      <c r="J26" s="370"/>
      <c r="K26" s="808"/>
      <c r="L26" s="583"/>
      <c r="M26" s="586"/>
      <c r="N26" s="586"/>
    </row>
    <row r="27" spans="1:14">
      <c r="H27" s="371"/>
      <c r="I27" s="371"/>
      <c r="J27" s="371"/>
    </row>
    <row r="28" spans="1:14" ht="18" customHeight="1">
      <c r="A28" s="684" t="s">
        <v>124</v>
      </c>
      <c r="B28" s="684"/>
      <c r="C28" s="684"/>
      <c r="D28" s="684"/>
      <c r="E28" s="684"/>
      <c r="F28" s="684"/>
      <c r="G28" s="684"/>
      <c r="H28" s="142"/>
      <c r="I28" s="90"/>
      <c r="J28" s="90"/>
      <c r="K28" s="751" t="s">
        <v>739</v>
      </c>
      <c r="L28" s="692" t="s">
        <v>587</v>
      </c>
      <c r="M28" s="692"/>
      <c r="N28" s="692"/>
    </row>
    <row r="29" spans="1:14" ht="16.899999999999999" customHeight="1">
      <c r="A29" s="803" t="s">
        <v>0</v>
      </c>
      <c r="B29" s="804" t="s">
        <v>126</v>
      </c>
      <c r="C29" s="804"/>
      <c r="D29" s="804" t="s">
        <v>7</v>
      </c>
      <c r="E29" s="804" t="s">
        <v>127</v>
      </c>
      <c r="F29" s="804"/>
      <c r="G29" s="804" t="s">
        <v>7</v>
      </c>
      <c r="H29" s="802"/>
      <c r="I29" s="144"/>
      <c r="J29" s="144"/>
      <c r="K29" s="752"/>
      <c r="L29" s="694"/>
      <c r="M29" s="694"/>
      <c r="N29" s="694"/>
    </row>
    <row r="30" spans="1:14" ht="14.25" customHeight="1">
      <c r="A30" s="803"/>
      <c r="B30" s="365" t="s">
        <v>125</v>
      </c>
      <c r="C30" s="365" t="s">
        <v>118</v>
      </c>
      <c r="D30" s="804"/>
      <c r="E30" s="365" t="s">
        <v>117</v>
      </c>
      <c r="F30" s="365" t="s">
        <v>118</v>
      </c>
      <c r="G30" s="804"/>
      <c r="H30" s="802"/>
      <c r="I30" s="144"/>
      <c r="J30" s="144"/>
      <c r="K30" s="808" t="s">
        <v>905</v>
      </c>
      <c r="L30" s="581">
        <v>0</v>
      </c>
      <c r="M30" s="584" t="str">
        <f>CONCATENATE(IF(L30=0,"",IF(L30=1,'Base de Datos'!$E$249,IF(L30=2,'Base de Datos'!$E$250,IF(L30=3,'Base de Datos'!$E$251)))))</f>
        <v/>
      </c>
      <c r="N30" s="584"/>
    </row>
    <row r="31" spans="1:14" ht="17.25" customHeight="1">
      <c r="A31" s="100" t="s">
        <v>121</v>
      </c>
      <c r="B31" s="367">
        <v>55</v>
      </c>
      <c r="C31" s="367">
        <v>38</v>
      </c>
      <c r="D31" s="552">
        <f>SUM(B31:C31)</f>
        <v>93</v>
      </c>
      <c r="E31" s="367">
        <v>2</v>
      </c>
      <c r="F31" s="367">
        <v>2</v>
      </c>
      <c r="G31" s="552">
        <f>SUM(E31:F31)</f>
        <v>4</v>
      </c>
      <c r="H31" s="76"/>
      <c r="I31" s="76"/>
      <c r="J31" s="76"/>
      <c r="K31" s="808"/>
      <c r="L31" s="582"/>
      <c r="M31" s="585"/>
      <c r="N31" s="585"/>
    </row>
    <row r="32" spans="1:14" ht="17.25" customHeight="1">
      <c r="A32" s="100" t="s">
        <v>122</v>
      </c>
      <c r="B32" s="367">
        <v>94</v>
      </c>
      <c r="C32" s="367">
        <v>65</v>
      </c>
      <c r="D32" s="552">
        <f>SUM(B32:C32)</f>
        <v>159</v>
      </c>
      <c r="E32" s="367">
        <v>7</v>
      </c>
      <c r="F32" s="367">
        <v>6</v>
      </c>
      <c r="G32" s="552">
        <f>SUM(E32:F32)</f>
        <v>13</v>
      </c>
      <c r="H32" s="76"/>
      <c r="I32" s="76"/>
      <c r="J32" s="76"/>
      <c r="K32" s="808"/>
      <c r="L32" s="582"/>
      <c r="M32" s="585"/>
      <c r="N32" s="585"/>
    </row>
    <row r="33" spans="1:14" ht="16.899999999999999" customHeight="1">
      <c r="A33" s="87" t="s">
        <v>7</v>
      </c>
      <c r="B33" s="366">
        <f t="shared" ref="B33:G33" si="2">IF(SUM(B31,B32)=0,"",SUM(B31,B32))</f>
        <v>149</v>
      </c>
      <c r="C33" s="366">
        <f t="shared" si="2"/>
        <v>103</v>
      </c>
      <c r="D33" s="366">
        <f t="shared" si="2"/>
        <v>252</v>
      </c>
      <c r="E33" s="366">
        <f t="shared" si="2"/>
        <v>9</v>
      </c>
      <c r="F33" s="366">
        <f t="shared" si="2"/>
        <v>8</v>
      </c>
      <c r="G33" s="366">
        <f t="shared" si="2"/>
        <v>17</v>
      </c>
      <c r="H33" s="370"/>
      <c r="I33" s="370"/>
      <c r="J33" s="370"/>
      <c r="K33" s="808"/>
      <c r="L33" s="583"/>
      <c r="M33" s="586"/>
      <c r="N33" s="586"/>
    </row>
    <row r="34" spans="1:14" ht="15">
      <c r="A34" s="90"/>
      <c r="B34" s="90"/>
      <c r="C34" s="90"/>
      <c r="D34" s="90"/>
      <c r="E34" s="90"/>
      <c r="F34" s="90"/>
      <c r="G34" s="90"/>
      <c r="H34" s="90"/>
      <c r="I34" s="90"/>
      <c r="J34" s="90"/>
    </row>
    <row r="35" spans="1:14" ht="16.899999999999999" customHeight="1">
      <c r="A35" s="684" t="s">
        <v>128</v>
      </c>
      <c r="B35" s="684"/>
      <c r="C35" s="684"/>
      <c r="D35" s="684"/>
      <c r="E35" s="142"/>
      <c r="F35" s="142"/>
      <c r="G35" s="142"/>
      <c r="H35" s="142"/>
      <c r="I35" s="142"/>
      <c r="J35" s="142"/>
      <c r="K35" s="751" t="s">
        <v>739</v>
      </c>
      <c r="L35" s="692" t="s">
        <v>587</v>
      </c>
      <c r="M35" s="692"/>
      <c r="N35" s="692"/>
    </row>
    <row r="36" spans="1:14" ht="14.25" customHeight="1">
      <c r="A36" s="143" t="s">
        <v>0</v>
      </c>
      <c r="B36" s="140" t="s">
        <v>125</v>
      </c>
      <c r="C36" s="140" t="s">
        <v>118</v>
      </c>
      <c r="D36" s="140" t="s">
        <v>7</v>
      </c>
      <c r="E36" s="144"/>
      <c r="F36" s="144"/>
      <c r="G36" s="144"/>
      <c r="H36" s="144"/>
      <c r="I36" s="144"/>
      <c r="J36" s="144"/>
      <c r="K36" s="752"/>
      <c r="L36" s="694"/>
      <c r="M36" s="694"/>
      <c r="N36" s="694"/>
    </row>
    <row r="37" spans="1:14" ht="17.25" customHeight="1">
      <c r="A37" s="100" t="s">
        <v>121</v>
      </c>
      <c r="B37" s="74">
        <v>46</v>
      </c>
      <c r="C37" s="74">
        <v>32</v>
      </c>
      <c r="D37" s="555">
        <f>SUM(B37:C37)</f>
        <v>78</v>
      </c>
      <c r="E37" s="76"/>
      <c r="F37" s="76"/>
      <c r="G37" s="76"/>
      <c r="H37" s="76"/>
      <c r="I37" s="76"/>
      <c r="J37" s="76"/>
      <c r="K37" s="808" t="s">
        <v>906</v>
      </c>
      <c r="L37" s="581">
        <v>0</v>
      </c>
      <c r="M37" s="584" t="str">
        <f>CONCATENATE(IF(L37=0,"",IF(L37=1,'Base de Datos'!$E$249,IF(L37=2,'Base de Datos'!$E$250,IF(L37=3,'Base de Datos'!$E$251)))))</f>
        <v/>
      </c>
      <c r="N37" s="584"/>
    </row>
    <row r="38" spans="1:14" ht="17.25" customHeight="1">
      <c r="A38" s="100" t="s">
        <v>122</v>
      </c>
      <c r="B38" s="74">
        <v>75</v>
      </c>
      <c r="C38" s="74">
        <v>56</v>
      </c>
      <c r="D38" s="555">
        <f>SUM(B38:C38)</f>
        <v>131</v>
      </c>
      <c r="E38" s="76"/>
      <c r="F38" s="76"/>
      <c r="G38" s="76"/>
      <c r="H38" s="76"/>
      <c r="I38" s="76"/>
      <c r="J38" s="76"/>
      <c r="K38" s="808"/>
      <c r="L38" s="582"/>
      <c r="M38" s="585"/>
      <c r="N38" s="585"/>
    </row>
    <row r="39" spans="1:14" ht="18" customHeight="1">
      <c r="A39" s="141" t="s">
        <v>7</v>
      </c>
      <c r="B39" s="53">
        <f>IF(SUM(B37,B38)=0,"",SUM(B37,B38))</f>
        <v>121</v>
      </c>
      <c r="C39" s="53">
        <f>IF(SUM(C37,C38)=0,"",SUM(C37,C38))</f>
        <v>88</v>
      </c>
      <c r="D39" s="53">
        <f>IF(SUM(D37,D38)=0,"",SUM(D37,D38))</f>
        <v>209</v>
      </c>
      <c r="E39" s="145"/>
      <c r="F39" s="145"/>
      <c r="G39" s="145"/>
      <c r="H39" s="145"/>
      <c r="I39" s="145"/>
      <c r="J39" s="145"/>
      <c r="K39" s="808"/>
      <c r="L39" s="582"/>
      <c r="M39" s="585"/>
      <c r="N39" s="585"/>
    </row>
    <row r="40" spans="1:14" ht="18" customHeight="1">
      <c r="D40" s="90"/>
      <c r="K40" s="808"/>
      <c r="L40" s="583"/>
      <c r="M40" s="586"/>
      <c r="N40" s="586"/>
    </row>
    <row r="42" spans="1:14" ht="18" customHeight="1"/>
    <row r="43" spans="1:14" ht="18" customHeight="1"/>
    <row r="44" spans="1:14" ht="18" customHeight="1"/>
    <row r="45" spans="1:14" ht="18" customHeight="1"/>
    <row r="46" spans="1:14" ht="18" customHeight="1"/>
  </sheetData>
  <sheetProtection password="CD91" sheet="1" objects="1" scenarios="1"/>
  <protectedRanges>
    <protectedRange sqref="B17:C18 E17:F18 H17:I18 B24:C25 E24:F25 B31:C32 E31:F32 B37:C38" name="Rango1"/>
    <protectedRange sqref="K14 K22 K29 K36" name="Rango1_1_2"/>
    <protectedRange sqref="K15:K18 K23:K26 K30:K33 K37:K40" name="Rango1_1_1_1"/>
  </protectedRanges>
  <mergeCells count="58">
    <mergeCell ref="K35:K36"/>
    <mergeCell ref="L35:N36"/>
    <mergeCell ref="K37:K40"/>
    <mergeCell ref="L37:L40"/>
    <mergeCell ref="M37:M40"/>
    <mergeCell ref="N37:N40"/>
    <mergeCell ref="K28:K29"/>
    <mergeCell ref="L28:N29"/>
    <mergeCell ref="K30:K33"/>
    <mergeCell ref="L30:L33"/>
    <mergeCell ref="M30:M33"/>
    <mergeCell ref="N30:N33"/>
    <mergeCell ref="K21:K22"/>
    <mergeCell ref="L21:N22"/>
    <mergeCell ref="K23:K26"/>
    <mergeCell ref="L23:L26"/>
    <mergeCell ref="M23:M26"/>
    <mergeCell ref="N23:N26"/>
    <mergeCell ref="J14:J16"/>
    <mergeCell ref="K13:K14"/>
    <mergeCell ref="L13:N14"/>
    <mergeCell ref="K15:K18"/>
    <mergeCell ref="L15:L18"/>
    <mergeCell ref="M15:M18"/>
    <mergeCell ref="N15:N18"/>
    <mergeCell ref="A13:J13"/>
    <mergeCell ref="H16:I16"/>
    <mergeCell ref="C15:C16"/>
    <mergeCell ref="B15:B16"/>
    <mergeCell ref="A14:A16"/>
    <mergeCell ref="G14:G16"/>
    <mergeCell ref="D14:D16"/>
    <mergeCell ref="E16:F16"/>
    <mergeCell ref="H14:I14"/>
    <mergeCell ref="G22:G23"/>
    <mergeCell ref="A22:A23"/>
    <mergeCell ref="B22:C22"/>
    <mergeCell ref="E22:F22"/>
    <mergeCell ref="B14:C14"/>
    <mergeCell ref="D22:D23"/>
    <mergeCell ref="A21:G21"/>
    <mergeCell ref="E14:F14"/>
    <mergeCell ref="H29:H30"/>
    <mergeCell ref="A28:G28"/>
    <mergeCell ref="A35:D35"/>
    <mergeCell ref="A29:A30"/>
    <mergeCell ref="B29:C29"/>
    <mergeCell ref="E29:F29"/>
    <mergeCell ref="D29:D30"/>
    <mergeCell ref="G29:G30"/>
    <mergeCell ref="A7:K7"/>
    <mergeCell ref="A8:K8"/>
    <mergeCell ref="A10:K10"/>
    <mergeCell ref="A11:K11"/>
    <mergeCell ref="A2:K2"/>
    <mergeCell ref="A3:K3"/>
    <mergeCell ref="A4:K4"/>
    <mergeCell ref="A5:K5"/>
  </mergeCells>
  <conditionalFormatting sqref="B17:D18">
    <cfRule type="cellIs" dxfId="177" priority="212" operator="greaterThan">
      <formula>#REF!</formula>
    </cfRule>
  </conditionalFormatting>
  <conditionalFormatting sqref="B24:D25">
    <cfRule type="cellIs" dxfId="176" priority="211" operator="greaterThan">
      <formula>#REF!</formula>
    </cfRule>
  </conditionalFormatting>
  <conditionalFormatting sqref="E24:F25">
    <cfRule type="cellIs" dxfId="175" priority="210" operator="greaterThan">
      <formula>#REF!</formula>
    </cfRule>
  </conditionalFormatting>
  <conditionalFormatting sqref="B31:C32">
    <cfRule type="cellIs" dxfId="174" priority="209" operator="greaterThan">
      <formula>#REF!</formula>
    </cfRule>
  </conditionalFormatting>
  <conditionalFormatting sqref="E31:F32">
    <cfRule type="cellIs" dxfId="173" priority="208" operator="greaterThan">
      <formula>#REF!</formula>
    </cfRule>
  </conditionalFormatting>
  <conditionalFormatting sqref="B37:C38">
    <cfRule type="cellIs" dxfId="172" priority="207" operator="greaterThan">
      <formula>#REF!</formula>
    </cfRule>
  </conditionalFormatting>
  <conditionalFormatting sqref="E37:G38">
    <cfRule type="cellIs" dxfId="171" priority="206" operator="greaterThan">
      <formula>#REF!</formula>
    </cfRule>
  </conditionalFormatting>
  <conditionalFormatting sqref="D31:D32">
    <cfRule type="cellIs" dxfId="170" priority="205" operator="greaterThan">
      <formula>#REF!</formula>
    </cfRule>
  </conditionalFormatting>
  <conditionalFormatting sqref="H31:J32">
    <cfRule type="cellIs" dxfId="169" priority="202" operator="greaterThan">
      <formula>#REF!</formula>
    </cfRule>
  </conditionalFormatting>
  <conditionalFormatting sqref="D37:D38">
    <cfRule type="cellIs" dxfId="168" priority="204" operator="greaterThan">
      <formula>#REF!</formula>
    </cfRule>
  </conditionalFormatting>
  <conditionalFormatting sqref="H24:J25">
    <cfRule type="cellIs" dxfId="167" priority="203" operator="greaterThan">
      <formula>#REF!</formula>
    </cfRule>
  </conditionalFormatting>
  <conditionalFormatting sqref="B24:C25 E24:F25 B17:C18 E17:F18 B31:C32 E31:F32 B37:C38">
    <cfRule type="cellIs" dxfId="166" priority="201" operator="equal">
      <formula>$N$30</formula>
    </cfRule>
  </conditionalFormatting>
  <conditionalFormatting sqref="G17:G18">
    <cfRule type="cellIs" dxfId="165" priority="159" operator="greaterThan">
      <formula>#REF!</formula>
    </cfRule>
  </conditionalFormatting>
  <conditionalFormatting sqref="H17:I18">
    <cfRule type="cellIs" dxfId="164" priority="158" operator="equal">
      <formula>$N$30</formula>
    </cfRule>
  </conditionalFormatting>
  <conditionalFormatting sqref="J17:J18">
    <cfRule type="cellIs" dxfId="163" priority="157" operator="greaterThan">
      <formula>#REF!</formula>
    </cfRule>
  </conditionalFormatting>
  <conditionalFormatting sqref="G24:G25">
    <cfRule type="cellIs" dxfId="162" priority="156" operator="greaterThan">
      <formula>#REF!</formula>
    </cfRule>
  </conditionalFormatting>
  <conditionalFormatting sqref="G31:G32">
    <cfRule type="cellIs" dxfId="161" priority="155" operator="greaterThan">
      <formula>#REF!</formula>
    </cfRule>
  </conditionalFormatting>
  <conditionalFormatting sqref="L15">
    <cfRule type="cellIs" dxfId="160" priority="65" operator="equal">
      <formula>3</formula>
    </cfRule>
    <cfRule type="cellIs" dxfId="159" priority="66" operator="equal">
      <formula>2</formula>
    </cfRule>
    <cfRule type="cellIs" dxfId="158" priority="70" operator="equal">
      <formula>1</formula>
    </cfRule>
    <cfRule type="cellIs" dxfId="157" priority="71" operator="equal">
      <formula>4</formula>
    </cfRule>
    <cfRule type="cellIs" dxfId="156" priority="72" operator="equal">
      <formula>3</formula>
    </cfRule>
    <cfRule type="cellIs" dxfId="155" priority="73" operator="equal">
      <formula>2</formula>
    </cfRule>
    <cfRule type="cellIs" dxfId="154" priority="74" operator="equal">
      <formula>1</formula>
    </cfRule>
  </conditionalFormatting>
  <conditionalFormatting sqref="L15">
    <cfRule type="cellIs" dxfId="153" priority="67" operator="equal">
      <formula>4</formula>
    </cfRule>
    <cfRule type="cellIs" dxfId="152" priority="68" operator="equal">
      <formula>3</formula>
    </cfRule>
    <cfRule type="cellIs" dxfId="151" priority="69" operator="equal">
      <formula>2</formula>
    </cfRule>
  </conditionalFormatting>
  <conditionalFormatting sqref="L23">
    <cfRule type="cellIs" dxfId="150" priority="25" operator="equal">
      <formula>3</formula>
    </cfRule>
    <cfRule type="cellIs" dxfId="149" priority="26" operator="equal">
      <formula>2</formula>
    </cfRule>
    <cfRule type="cellIs" dxfId="148" priority="30" operator="equal">
      <formula>1</formula>
    </cfRule>
    <cfRule type="cellIs" dxfId="147" priority="31" operator="equal">
      <formula>4</formula>
    </cfRule>
    <cfRule type="cellIs" dxfId="146" priority="32" operator="equal">
      <formula>3</formula>
    </cfRule>
    <cfRule type="cellIs" dxfId="145" priority="33" operator="equal">
      <formula>2</formula>
    </cfRule>
    <cfRule type="cellIs" dxfId="144" priority="34" operator="equal">
      <formula>1</formula>
    </cfRule>
  </conditionalFormatting>
  <conditionalFormatting sqref="L23">
    <cfRule type="cellIs" dxfId="143" priority="27" operator="equal">
      <formula>4</formula>
    </cfRule>
    <cfRule type="cellIs" dxfId="142" priority="28" operator="equal">
      <formula>3</formula>
    </cfRule>
    <cfRule type="cellIs" dxfId="141" priority="29" operator="equal">
      <formula>2</formula>
    </cfRule>
  </conditionalFormatting>
  <conditionalFormatting sqref="L30">
    <cfRule type="cellIs" dxfId="140" priority="15" operator="equal">
      <formula>3</formula>
    </cfRule>
    <cfRule type="cellIs" dxfId="139" priority="16" operator="equal">
      <formula>2</formula>
    </cfRule>
    <cfRule type="cellIs" dxfId="138" priority="20" operator="equal">
      <formula>1</formula>
    </cfRule>
    <cfRule type="cellIs" dxfId="137" priority="21" operator="equal">
      <formula>4</formula>
    </cfRule>
    <cfRule type="cellIs" dxfId="136" priority="22" operator="equal">
      <formula>3</formula>
    </cfRule>
    <cfRule type="cellIs" dxfId="135" priority="23" operator="equal">
      <formula>2</formula>
    </cfRule>
    <cfRule type="cellIs" dxfId="134" priority="24" operator="equal">
      <formula>1</formula>
    </cfRule>
  </conditionalFormatting>
  <conditionalFormatting sqref="L30">
    <cfRule type="cellIs" dxfId="133" priority="17" operator="equal">
      <formula>4</formula>
    </cfRule>
    <cfRule type="cellIs" dxfId="132" priority="18" operator="equal">
      <formula>3</formula>
    </cfRule>
    <cfRule type="cellIs" dxfId="131" priority="19" operator="equal">
      <formula>2</formula>
    </cfRule>
  </conditionalFormatting>
  <conditionalFormatting sqref="L37">
    <cfRule type="cellIs" dxfId="130" priority="5" operator="equal">
      <formula>3</formula>
    </cfRule>
    <cfRule type="cellIs" dxfId="129" priority="6" operator="equal">
      <formula>2</formula>
    </cfRule>
    <cfRule type="cellIs" dxfId="128" priority="10" operator="equal">
      <formula>1</formula>
    </cfRule>
    <cfRule type="cellIs" dxfId="127" priority="11" operator="equal">
      <formula>4</formula>
    </cfRule>
    <cfRule type="cellIs" dxfId="126" priority="12" operator="equal">
      <formula>3</formula>
    </cfRule>
    <cfRule type="cellIs" dxfId="125" priority="13" operator="equal">
      <formula>2</formula>
    </cfRule>
    <cfRule type="cellIs" dxfId="124" priority="14" operator="equal">
      <formula>1</formula>
    </cfRule>
  </conditionalFormatting>
  <conditionalFormatting sqref="L37">
    <cfRule type="cellIs" dxfId="123" priority="7" operator="equal">
      <formula>4</formula>
    </cfRule>
    <cfRule type="cellIs" dxfId="122" priority="8" operator="equal">
      <formula>3</formula>
    </cfRule>
    <cfRule type="cellIs" dxfId="121" priority="9" operator="equal">
      <formula>2</formula>
    </cfRule>
  </conditionalFormatting>
  <conditionalFormatting sqref="K15:K18">
    <cfRule type="cellIs" dxfId="120" priority="4" operator="equal">
      <formula>$O$17</formula>
    </cfRule>
  </conditionalFormatting>
  <conditionalFormatting sqref="K23:K26">
    <cfRule type="cellIs" dxfId="119" priority="3" operator="equal">
      <formula>$O$17</formula>
    </cfRule>
  </conditionalFormatting>
  <conditionalFormatting sqref="K30:K33">
    <cfRule type="cellIs" dxfId="118" priority="2" operator="equal">
      <formula>$O$17</formula>
    </cfRule>
  </conditionalFormatting>
  <conditionalFormatting sqref="K37:K40">
    <cfRule type="cellIs" dxfId="117" priority="1" operator="equal">
      <formula>$O$17</formula>
    </cfRule>
  </conditionalFormatting>
  <printOptions horizontalCentered="1"/>
  <pageMargins left="0.23622047244094491" right="0.23622047244094491" top="0.35433070866141736" bottom="0.35433070866141736" header="0.31496062992125984" footer="0.31496062992125984"/>
  <pageSetup paperSize="9" scale="36" fitToHeight="0" orientation="portrait" horizontalDpi="4294967294" verticalDpi="4294967294"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'Base de Datos'!$D$248:$D$251</xm:f>
          </x14:formula1>
          <xm:sqref>L30 L15 L23 L37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BB1B3D"/>
  </sheetPr>
  <dimension ref="A1:I37"/>
  <sheetViews>
    <sheetView showGridLines="0" view="pageBreakPreview" zoomScale="70" zoomScaleNormal="60" zoomScaleSheetLayoutView="70" workbookViewId="0">
      <selection activeCell="E23" sqref="E23"/>
    </sheetView>
  </sheetViews>
  <sheetFormatPr baseColWidth="10" defaultColWidth="11" defaultRowHeight="14.25"/>
  <cols>
    <col min="1" max="1" width="28.75" style="104" customWidth="1"/>
    <col min="2" max="5" width="29.875" style="104" customWidth="1"/>
    <col min="6" max="6" width="37.625" style="104" customWidth="1"/>
    <col min="7" max="7" width="4.375" style="104" customWidth="1"/>
    <col min="8" max="9" width="35.5" style="104" customWidth="1"/>
    <col min="10" max="16384" width="11" style="104"/>
  </cols>
  <sheetData>
    <row r="1" spans="1:9">
      <c r="F1" s="304"/>
      <c r="G1" s="304"/>
      <c r="H1" s="304"/>
    </row>
    <row r="2" spans="1:9" ht="15.75">
      <c r="B2" s="801" t="s">
        <v>470</v>
      </c>
      <c r="C2" s="801"/>
      <c r="D2" s="801"/>
      <c r="E2" s="801"/>
      <c r="F2" s="801"/>
      <c r="G2" s="301"/>
      <c r="H2" s="304"/>
    </row>
    <row r="3" spans="1:9" ht="15.75">
      <c r="B3" s="801" t="s">
        <v>471</v>
      </c>
      <c r="C3" s="801"/>
      <c r="D3" s="801"/>
      <c r="E3" s="801"/>
      <c r="F3" s="801"/>
      <c r="G3" s="301"/>
      <c r="H3" s="304"/>
    </row>
    <row r="4" spans="1:9" ht="15.75">
      <c r="B4" s="801" t="s">
        <v>472</v>
      </c>
      <c r="C4" s="801"/>
      <c r="D4" s="801"/>
      <c r="E4" s="801"/>
      <c r="F4" s="801"/>
      <c r="G4" s="301"/>
      <c r="H4" s="304"/>
    </row>
    <row r="5" spans="1:9" ht="15.75">
      <c r="B5" s="801" t="s">
        <v>514</v>
      </c>
      <c r="C5" s="801"/>
      <c r="D5" s="801"/>
      <c r="E5" s="801"/>
      <c r="F5" s="801"/>
      <c r="G5" s="301"/>
    </row>
    <row r="6" spans="1:9" ht="15.75">
      <c r="F6" s="301"/>
      <c r="G6" s="301"/>
    </row>
    <row r="7" spans="1:9" ht="20.25" customHeight="1">
      <c r="F7" s="310"/>
      <c r="G7" s="310"/>
    </row>
    <row r="8" spans="1:9" ht="30.75" customHeight="1">
      <c r="A8" s="565" t="str">
        <f>CONCATENATE(Portada!A8:J8)</f>
        <v>Zacatecas</v>
      </c>
      <c r="B8" s="565"/>
      <c r="C8" s="565"/>
      <c r="D8" s="565"/>
      <c r="E8" s="565"/>
      <c r="F8" s="565"/>
      <c r="G8" s="310"/>
    </row>
    <row r="9" spans="1:9" ht="36.75" customHeight="1">
      <c r="A9" s="568" t="s">
        <v>807</v>
      </c>
      <c r="B9" s="568"/>
      <c r="C9" s="568"/>
      <c r="D9" s="568"/>
      <c r="E9" s="568"/>
      <c r="F9" s="568"/>
    </row>
    <row r="10" spans="1:9">
      <c r="A10" s="57"/>
      <c r="B10" s="56"/>
      <c r="C10" s="56"/>
      <c r="D10" s="56"/>
      <c r="E10" s="58"/>
    </row>
    <row r="11" spans="1:9" ht="18">
      <c r="A11" s="685" t="s">
        <v>586</v>
      </c>
      <c r="B11" s="685"/>
      <c r="C11" s="685"/>
      <c r="D11" s="685"/>
      <c r="E11" s="685"/>
      <c r="F11" s="685"/>
    </row>
    <row r="13" spans="1:9" ht="36" customHeight="1">
      <c r="A13" s="815" t="s">
        <v>808</v>
      </c>
      <c r="B13" s="815"/>
      <c r="C13" s="815"/>
      <c r="D13" s="815"/>
      <c r="E13" s="815"/>
      <c r="F13" s="815"/>
    </row>
    <row r="14" spans="1:9" ht="28.15" customHeight="1">
      <c r="A14" s="368"/>
      <c r="B14" s="368"/>
      <c r="C14" s="368"/>
      <c r="D14" s="368"/>
      <c r="E14" s="368"/>
    </row>
    <row r="15" spans="1:9" ht="37.15" customHeight="1">
      <c r="A15" s="814" t="s">
        <v>719</v>
      </c>
      <c r="B15" s="814"/>
      <c r="C15" s="814"/>
      <c r="D15" s="814"/>
      <c r="E15" s="814"/>
    </row>
    <row r="16" spans="1:9" ht="57" customHeight="1">
      <c r="A16" s="136" t="s">
        <v>535</v>
      </c>
      <c r="B16" s="137" t="s">
        <v>508</v>
      </c>
      <c r="C16" s="137" t="s">
        <v>509</v>
      </c>
      <c r="D16" s="137" t="s">
        <v>536</v>
      </c>
      <c r="E16" s="137" t="s">
        <v>7</v>
      </c>
      <c r="F16" s="137" t="s">
        <v>739</v>
      </c>
      <c r="G16" s="811" t="s">
        <v>587</v>
      </c>
      <c r="H16" s="812"/>
      <c r="I16" s="813"/>
    </row>
    <row r="17" spans="1:9" ht="60.75" customHeight="1">
      <c r="A17" s="136" t="s">
        <v>709</v>
      </c>
      <c r="B17" s="138">
        <v>0</v>
      </c>
      <c r="C17" s="550">
        <v>25738548.520000003</v>
      </c>
      <c r="D17" s="138">
        <v>0</v>
      </c>
      <c r="E17" s="261">
        <f>IF(SUM(B17,C17,D17)="",0,SUM(B17,C17,D17))</f>
        <v>25738548.520000003</v>
      </c>
      <c r="F17" s="561" t="s">
        <v>824</v>
      </c>
      <c r="G17" s="426">
        <v>0</v>
      </c>
      <c r="H17" s="432" t="str">
        <f>CONCATENATE(IF(G17=0,"",IF(G17=1,'Base de Datos'!$E$249,IF(G17=2,'Base de Datos'!$E$250,IF(G17=3,'Base de Datos'!$E$251)))))</f>
        <v/>
      </c>
      <c r="I17" s="313"/>
    </row>
    <row r="18" spans="1:9" ht="60.75" customHeight="1">
      <c r="A18" s="136" t="s">
        <v>711</v>
      </c>
      <c r="B18" s="138">
        <v>0</v>
      </c>
      <c r="C18" s="550">
        <v>24555032.030000001</v>
      </c>
      <c r="D18" s="138">
        <v>0</v>
      </c>
      <c r="E18" s="261">
        <f>IF(SUM(B18,C18,D18)="",0,SUM(B18,C18,D18))</f>
        <v>24555032.030000001</v>
      </c>
      <c r="F18" s="561" t="s">
        <v>825</v>
      </c>
      <c r="G18" s="464">
        <v>0</v>
      </c>
      <c r="H18" s="432" t="str">
        <f>CONCATENATE(IF(G18=0,"",IF(G18=1,'Base de Datos'!$E$249,IF(G18=2,'Base de Datos'!$E$250,IF(G18=3,'Base de Datos'!$E$251)))))</f>
        <v/>
      </c>
      <c r="I18" s="313"/>
    </row>
    <row r="19" spans="1:9" ht="30.75" customHeight="1">
      <c r="A19" s="136" t="s">
        <v>17</v>
      </c>
      <c r="B19" s="496" t="str">
        <f>IFERROR(B18/B17,"")</f>
        <v/>
      </c>
      <c r="C19" s="496">
        <f>IFERROR(C18/C17,"")</f>
        <v>0.9540177454420028</v>
      </c>
      <c r="D19" s="496" t="str">
        <f>IFERROR(D18/D17,"")</f>
        <v/>
      </c>
      <c r="E19" s="496">
        <f>IFERROR(E18/E17,"")</f>
        <v>0.9540177454420028</v>
      </c>
      <c r="F19" s="554"/>
      <c r="G19" s="433"/>
      <c r="H19" s="340"/>
      <c r="I19" s="68"/>
    </row>
    <row r="20" spans="1:9" ht="30.75" customHeight="1">
      <c r="A20" s="362"/>
      <c r="B20" s="363"/>
      <c r="C20" s="363"/>
      <c r="D20" s="363"/>
      <c r="E20" s="363"/>
      <c r="F20" s="554"/>
      <c r="G20" s="433"/>
      <c r="H20" s="340"/>
      <c r="I20" s="68"/>
    </row>
    <row r="21" spans="1:9" ht="36" customHeight="1">
      <c r="A21" s="814" t="s">
        <v>720</v>
      </c>
      <c r="B21" s="814"/>
      <c r="C21" s="814"/>
      <c r="D21" s="814"/>
      <c r="E21" s="814"/>
      <c r="F21" s="554"/>
      <c r="G21" s="433"/>
      <c r="H21" s="340"/>
      <c r="I21" s="68"/>
    </row>
    <row r="22" spans="1:9" ht="43.5">
      <c r="A22" s="372" t="s">
        <v>535</v>
      </c>
      <c r="B22" s="373" t="s">
        <v>508</v>
      </c>
      <c r="C22" s="373" t="s">
        <v>509</v>
      </c>
      <c r="D22" s="373" t="s">
        <v>536</v>
      </c>
      <c r="E22" s="373" t="s">
        <v>7</v>
      </c>
      <c r="F22" s="137" t="s">
        <v>739</v>
      </c>
      <c r="G22" s="811" t="s">
        <v>587</v>
      </c>
      <c r="H22" s="812"/>
      <c r="I22" s="813"/>
    </row>
    <row r="23" spans="1:9" ht="66" customHeight="1">
      <c r="A23" s="136" t="s">
        <v>712</v>
      </c>
      <c r="B23" s="138">
        <v>0</v>
      </c>
      <c r="C23" s="550">
        <v>5064201.97</v>
      </c>
      <c r="D23" s="138">
        <v>0</v>
      </c>
      <c r="E23" s="261">
        <f>IF(SUM(B23,C23,D23)="",0,SUM(B23,C23,D23))</f>
        <v>5064201.97</v>
      </c>
      <c r="F23" s="561" t="s">
        <v>910</v>
      </c>
      <c r="G23" s="464">
        <v>0</v>
      </c>
      <c r="H23" s="432" t="str">
        <f>CONCATENATE(IF(G23=0,"",IF(G23=1,'Base de Datos'!$E$249,IF(G23=2,'Base de Datos'!$E$250,IF(G23=3,'Base de Datos'!$E$251)))))</f>
        <v/>
      </c>
      <c r="I23" s="432" t="s">
        <v>805</v>
      </c>
    </row>
    <row r="24" spans="1:9" ht="51.6" customHeight="1">
      <c r="A24" s="136" t="s">
        <v>710</v>
      </c>
      <c r="B24" s="138">
        <v>0</v>
      </c>
      <c r="C24" s="550">
        <v>2841455.6700000009</v>
      </c>
      <c r="D24" s="138">
        <v>0</v>
      </c>
      <c r="E24" s="261">
        <f>IF(SUM(B24,C24,D24)="",0,SUM(B24,C24,D24))</f>
        <v>2841455.6700000009</v>
      </c>
      <c r="F24" s="561" t="s">
        <v>825</v>
      </c>
      <c r="G24" s="464">
        <v>0</v>
      </c>
      <c r="H24" s="432" t="str">
        <f>CONCATENATE(IF(G24=0,"",IF(G24=1,'Base de Datos'!$E$249,IF(G24=2,'Base de Datos'!$E$250,IF(G24=3,'Base de Datos'!$E$251)))))</f>
        <v/>
      </c>
      <c r="I24" s="432" t="s">
        <v>805</v>
      </c>
    </row>
    <row r="25" spans="1:9" ht="30.75" customHeight="1">
      <c r="A25" s="136" t="s">
        <v>17</v>
      </c>
      <c r="B25" s="411" t="str">
        <f>IFERROR(B24/B23,"")</f>
        <v/>
      </c>
      <c r="C25" s="411">
        <f>IFERROR(C24/C23,"")</f>
        <v>0.56108656148246017</v>
      </c>
      <c r="D25" s="411" t="str">
        <f>IFERROR(D24/D23,"")</f>
        <v/>
      </c>
      <c r="E25" s="411">
        <f>IFERROR(E24/E23,"")</f>
        <v>0.56108656148246017</v>
      </c>
    </row>
    <row r="26" spans="1:9" ht="30.75" customHeight="1">
      <c r="A26" s="374"/>
      <c r="B26" s="375"/>
      <c r="C26" s="375"/>
      <c r="D26" s="375"/>
      <c r="E26" s="375"/>
    </row>
    <row r="27" spans="1:9" ht="30.6" customHeight="1">
      <c r="A27" s="814" t="s">
        <v>721</v>
      </c>
      <c r="B27" s="814"/>
      <c r="C27" s="814"/>
      <c r="D27" s="814"/>
      <c r="E27" s="814"/>
    </row>
    <row r="28" spans="1:9" ht="51" customHeight="1">
      <c r="A28" s="136" t="s">
        <v>535</v>
      </c>
      <c r="B28" s="137" t="s">
        <v>508</v>
      </c>
      <c r="C28" s="137" t="s">
        <v>509</v>
      </c>
      <c r="D28" s="137" t="s">
        <v>536</v>
      </c>
      <c r="E28" s="137" t="s">
        <v>7</v>
      </c>
      <c r="F28" s="137" t="s">
        <v>739</v>
      </c>
      <c r="G28" s="811" t="s">
        <v>587</v>
      </c>
      <c r="H28" s="812"/>
      <c r="I28" s="813"/>
    </row>
    <row r="29" spans="1:9" ht="71.25" customHeight="1">
      <c r="A29" s="136" t="s">
        <v>713</v>
      </c>
      <c r="B29" s="138">
        <v>0</v>
      </c>
      <c r="C29" s="550">
        <v>9714483.0300000012</v>
      </c>
      <c r="D29" s="138">
        <v>0</v>
      </c>
      <c r="E29" s="261">
        <f>IF(SUM(B29,C29,D29)="",0,SUM(B29,C29,D29))</f>
        <v>9714483.0300000012</v>
      </c>
      <c r="F29" s="561" t="s">
        <v>824</v>
      </c>
      <c r="G29" s="464">
        <v>0</v>
      </c>
      <c r="H29" s="432" t="str">
        <f>CONCATENATE(IF(G29=0,"",IF(G29=1,'Base de Datos'!$E$249,IF(G29=2,'Base de Datos'!$E$250,IF(G29=3,'Base de Datos'!$E$251)))))</f>
        <v/>
      </c>
      <c r="I29" s="432" t="s">
        <v>805</v>
      </c>
    </row>
    <row r="30" spans="1:9" ht="72.599999999999994" customHeight="1">
      <c r="A30" s="136" t="s">
        <v>714</v>
      </c>
      <c r="B30" s="138">
        <v>0</v>
      </c>
      <c r="C30" s="550">
        <v>7807766.7200000016</v>
      </c>
      <c r="D30" s="138">
        <v>0</v>
      </c>
      <c r="E30" s="261">
        <f>IF(SUM(B30,C30,D30)="",0,SUM(B30,C30,D30))</f>
        <v>7807766.7200000016</v>
      </c>
      <c r="F30" s="561" t="s">
        <v>825</v>
      </c>
      <c r="G30" s="464">
        <v>0</v>
      </c>
      <c r="H30" s="432" t="str">
        <f>CONCATENATE(IF(G30=0,"",IF(G30=1,'Base de Datos'!$E$249,IF(G30=2,'Base de Datos'!$E$250,IF(G30=3,'Base de Datos'!$E$251)))))</f>
        <v/>
      </c>
      <c r="I30" s="432" t="s">
        <v>805</v>
      </c>
    </row>
    <row r="31" spans="1:9" ht="34.9" customHeight="1">
      <c r="A31" s="136" t="s">
        <v>17</v>
      </c>
      <c r="B31" s="411" t="str">
        <f>IFERROR(B30/B29,"")</f>
        <v/>
      </c>
      <c r="C31" s="411">
        <f>IFERROR(C30/C29,"")</f>
        <v>0.80372436658628865</v>
      </c>
      <c r="D31" s="411" t="str">
        <f>IFERROR(D30/D29,"")</f>
        <v/>
      </c>
      <c r="E31" s="411">
        <f>IFERROR(E30/E29,"")</f>
        <v>0.80372436658628865</v>
      </c>
    </row>
    <row r="32" spans="1:9" ht="18" customHeight="1">
      <c r="A32" s="374"/>
      <c r="B32" s="375"/>
      <c r="C32" s="375"/>
      <c r="D32" s="375"/>
      <c r="E32" s="375"/>
    </row>
    <row r="33" spans="1:9" ht="42.6" customHeight="1">
      <c r="A33" s="814" t="s">
        <v>722</v>
      </c>
      <c r="B33" s="814"/>
      <c r="C33" s="814"/>
      <c r="D33" s="814"/>
      <c r="E33" s="814"/>
    </row>
    <row r="34" spans="1:9" ht="43.5">
      <c r="A34" s="136" t="s">
        <v>535</v>
      </c>
      <c r="B34" s="137" t="s">
        <v>508</v>
      </c>
      <c r="C34" s="137" t="s">
        <v>509</v>
      </c>
      <c r="D34" s="137" t="s">
        <v>536</v>
      </c>
      <c r="E34" s="137" t="s">
        <v>7</v>
      </c>
      <c r="F34" s="137" t="s">
        <v>739</v>
      </c>
      <c r="G34" s="811" t="s">
        <v>587</v>
      </c>
      <c r="H34" s="812"/>
      <c r="I34" s="813"/>
    </row>
    <row r="35" spans="1:9" ht="83.45" customHeight="1">
      <c r="A35" s="136" t="s">
        <v>715</v>
      </c>
      <c r="B35" s="138">
        <v>15457147.850000001</v>
      </c>
      <c r="C35" s="550">
        <v>2771794</v>
      </c>
      <c r="D35" s="138">
        <v>0</v>
      </c>
      <c r="E35" s="261">
        <f>IF(SUM(B35,C35,D35)="",0,SUM(B35,C35,D35))</f>
        <v>18228941.850000001</v>
      </c>
      <c r="F35" s="561" t="s">
        <v>824</v>
      </c>
      <c r="G35" s="464">
        <v>0</v>
      </c>
      <c r="H35" s="432" t="str">
        <f>CONCATENATE(IF(G35=0,"",IF(G35=1,'Base de Datos'!$E$249,IF(G35=2,'Base de Datos'!$E$250,IF(G35=3,'Base de Datos'!$E$251)))))</f>
        <v/>
      </c>
      <c r="I35" s="432" t="s">
        <v>805</v>
      </c>
    </row>
    <row r="36" spans="1:9" ht="71.45" customHeight="1">
      <c r="A36" s="136" t="s">
        <v>716</v>
      </c>
      <c r="B36" s="138">
        <v>14829100.050000001</v>
      </c>
      <c r="C36" s="550">
        <v>2313681.9500000002</v>
      </c>
      <c r="D36" s="138">
        <v>0</v>
      </c>
      <c r="E36" s="261">
        <f>IF(SUM(B36,C36,D36)="",0,SUM(B36,C36,D36))</f>
        <v>17142782</v>
      </c>
      <c r="F36" s="561" t="s">
        <v>825</v>
      </c>
      <c r="G36" s="464">
        <v>0</v>
      </c>
      <c r="H36" s="432" t="str">
        <f>CONCATENATE(IF(G36=0,"",IF(G36=1,'Base de Datos'!$E$249,IF(G36=2,'Base de Datos'!$E$250,IF(G36=3,'Base de Datos'!$E$251)))))</f>
        <v/>
      </c>
      <c r="I36" s="432" t="s">
        <v>805</v>
      </c>
    </row>
    <row r="37" spans="1:9" ht="39" customHeight="1">
      <c r="A37" s="136" t="s">
        <v>17</v>
      </c>
      <c r="B37" s="411">
        <f>IFERROR(B36/B35,"")</f>
        <v>0.95936845489900646</v>
      </c>
      <c r="C37" s="411">
        <f>IFERROR(C36/C35,"")</f>
        <v>0.8347236302553509</v>
      </c>
      <c r="D37" s="411" t="str">
        <f>IFERROR(D36/D35,"")</f>
        <v/>
      </c>
      <c r="E37" s="411">
        <f>IFERROR(E36/E35,"")</f>
        <v>0.94041563910085102</v>
      </c>
    </row>
  </sheetData>
  <sheetProtection password="CD91" sheet="1" objects="1" scenarios="1"/>
  <protectedRanges>
    <protectedRange sqref="B17:D18 B23:D24 B29:D30 B35:D36" name="Rango2"/>
    <protectedRange sqref="F17:F21 F23:F24 F29:F30 F35:F36" name="Rango1_1_1"/>
  </protectedRanges>
  <mergeCells count="16">
    <mergeCell ref="G22:I22"/>
    <mergeCell ref="G28:I28"/>
    <mergeCell ref="G34:I34"/>
    <mergeCell ref="A13:F13"/>
    <mergeCell ref="A9:F9"/>
    <mergeCell ref="A21:E21"/>
    <mergeCell ref="A27:E27"/>
    <mergeCell ref="A33:E33"/>
    <mergeCell ref="B2:F2"/>
    <mergeCell ref="B3:F3"/>
    <mergeCell ref="B4:F4"/>
    <mergeCell ref="B5:F5"/>
    <mergeCell ref="G16:I16"/>
    <mergeCell ref="A8:F8"/>
    <mergeCell ref="A15:E15"/>
    <mergeCell ref="A11:F11"/>
  </mergeCells>
  <conditionalFormatting sqref="G17">
    <cfRule type="cellIs" dxfId="116" priority="105" operator="equal">
      <formula>3</formula>
    </cfRule>
    <cfRule type="cellIs" dxfId="115" priority="169" operator="equal">
      <formula>2</formula>
    </cfRule>
    <cfRule type="cellIs" dxfId="114" priority="237" operator="equal">
      <formula>1</formula>
    </cfRule>
    <cfRule type="cellIs" dxfId="113" priority="238" operator="equal">
      <formula>4</formula>
    </cfRule>
    <cfRule type="cellIs" dxfId="112" priority="239" operator="equal">
      <formula>3</formula>
    </cfRule>
    <cfRule type="cellIs" dxfId="111" priority="240" operator="equal">
      <formula>2</formula>
    </cfRule>
    <cfRule type="cellIs" dxfId="110" priority="241" operator="equal">
      <formula>1</formula>
    </cfRule>
  </conditionalFormatting>
  <conditionalFormatting sqref="G17">
    <cfRule type="cellIs" dxfId="109" priority="234" operator="equal">
      <formula>4</formula>
    </cfRule>
    <cfRule type="cellIs" dxfId="108" priority="235" operator="equal">
      <formula>3</formula>
    </cfRule>
    <cfRule type="cellIs" dxfId="107" priority="236" operator="equal">
      <formula>2</formula>
    </cfRule>
  </conditionalFormatting>
  <conditionalFormatting sqref="G18">
    <cfRule type="cellIs" dxfId="106" priority="95" operator="equal">
      <formula>3</formula>
    </cfRule>
    <cfRule type="cellIs" dxfId="105" priority="96" operator="equal">
      <formula>2</formula>
    </cfRule>
    <cfRule type="cellIs" dxfId="104" priority="100" operator="equal">
      <formula>1</formula>
    </cfRule>
    <cfRule type="cellIs" dxfId="103" priority="101" operator="equal">
      <formula>4</formula>
    </cfRule>
    <cfRule type="cellIs" dxfId="102" priority="102" operator="equal">
      <formula>3</formula>
    </cfRule>
    <cfRule type="cellIs" dxfId="101" priority="103" operator="equal">
      <formula>2</formula>
    </cfRule>
    <cfRule type="cellIs" dxfId="100" priority="104" operator="equal">
      <formula>1</formula>
    </cfRule>
  </conditionalFormatting>
  <conditionalFormatting sqref="G18">
    <cfRule type="cellIs" dxfId="99" priority="97" operator="equal">
      <formula>4</formula>
    </cfRule>
    <cfRule type="cellIs" dxfId="98" priority="98" operator="equal">
      <formula>3</formula>
    </cfRule>
    <cfRule type="cellIs" dxfId="97" priority="99" operator="equal">
      <formula>2</formula>
    </cfRule>
  </conditionalFormatting>
  <conditionalFormatting sqref="G23">
    <cfRule type="cellIs" dxfId="96" priority="85" operator="equal">
      <formula>3</formula>
    </cfRule>
    <cfRule type="cellIs" dxfId="95" priority="86" operator="equal">
      <formula>2</formula>
    </cfRule>
    <cfRule type="cellIs" dxfId="94" priority="90" operator="equal">
      <formula>1</formula>
    </cfRule>
    <cfRule type="cellIs" dxfId="93" priority="91" operator="equal">
      <formula>4</formula>
    </cfRule>
    <cfRule type="cellIs" dxfId="92" priority="92" operator="equal">
      <formula>3</formula>
    </cfRule>
    <cfRule type="cellIs" dxfId="91" priority="93" operator="equal">
      <formula>2</formula>
    </cfRule>
    <cfRule type="cellIs" dxfId="90" priority="94" operator="equal">
      <formula>1</formula>
    </cfRule>
  </conditionalFormatting>
  <conditionalFormatting sqref="G23">
    <cfRule type="cellIs" dxfId="89" priority="87" operator="equal">
      <formula>4</formula>
    </cfRule>
    <cfRule type="cellIs" dxfId="88" priority="88" operator="equal">
      <formula>3</formula>
    </cfRule>
    <cfRule type="cellIs" dxfId="87" priority="89" operator="equal">
      <formula>2</formula>
    </cfRule>
  </conditionalFormatting>
  <conditionalFormatting sqref="G24">
    <cfRule type="cellIs" dxfId="86" priority="75" operator="equal">
      <formula>3</formula>
    </cfRule>
    <cfRule type="cellIs" dxfId="85" priority="76" operator="equal">
      <formula>2</formula>
    </cfRule>
    <cfRule type="cellIs" dxfId="84" priority="80" operator="equal">
      <formula>1</formula>
    </cfRule>
    <cfRule type="cellIs" dxfId="83" priority="81" operator="equal">
      <formula>4</formula>
    </cfRule>
    <cfRule type="cellIs" dxfId="82" priority="82" operator="equal">
      <formula>3</formula>
    </cfRule>
    <cfRule type="cellIs" dxfId="81" priority="83" operator="equal">
      <formula>2</formula>
    </cfRule>
    <cfRule type="cellIs" dxfId="80" priority="84" operator="equal">
      <formula>1</formula>
    </cfRule>
  </conditionalFormatting>
  <conditionalFormatting sqref="G24">
    <cfRule type="cellIs" dxfId="79" priority="77" operator="equal">
      <formula>4</formula>
    </cfRule>
    <cfRule type="cellIs" dxfId="78" priority="78" operator="equal">
      <formula>3</formula>
    </cfRule>
    <cfRule type="cellIs" dxfId="77" priority="79" operator="equal">
      <formula>2</formula>
    </cfRule>
  </conditionalFormatting>
  <conditionalFormatting sqref="G29">
    <cfRule type="cellIs" dxfId="76" priority="65" operator="equal">
      <formula>3</formula>
    </cfRule>
    <cfRule type="cellIs" dxfId="75" priority="66" operator="equal">
      <formula>2</formula>
    </cfRule>
    <cfRule type="cellIs" dxfId="74" priority="70" operator="equal">
      <formula>1</formula>
    </cfRule>
    <cfRule type="cellIs" dxfId="73" priority="71" operator="equal">
      <formula>4</formula>
    </cfRule>
    <cfRule type="cellIs" dxfId="72" priority="72" operator="equal">
      <formula>3</formula>
    </cfRule>
    <cfRule type="cellIs" dxfId="71" priority="73" operator="equal">
      <formula>2</formula>
    </cfRule>
    <cfRule type="cellIs" dxfId="70" priority="74" operator="equal">
      <formula>1</formula>
    </cfRule>
  </conditionalFormatting>
  <conditionalFormatting sqref="G29">
    <cfRule type="cellIs" dxfId="69" priority="67" operator="equal">
      <formula>4</formula>
    </cfRule>
    <cfRule type="cellIs" dxfId="68" priority="68" operator="equal">
      <formula>3</formula>
    </cfRule>
    <cfRule type="cellIs" dxfId="67" priority="69" operator="equal">
      <formula>2</formula>
    </cfRule>
  </conditionalFormatting>
  <conditionalFormatting sqref="G30">
    <cfRule type="cellIs" dxfId="66" priority="55" operator="equal">
      <formula>3</formula>
    </cfRule>
    <cfRule type="cellIs" dxfId="65" priority="56" operator="equal">
      <formula>2</formula>
    </cfRule>
    <cfRule type="cellIs" dxfId="64" priority="60" operator="equal">
      <formula>1</formula>
    </cfRule>
    <cfRule type="cellIs" dxfId="63" priority="61" operator="equal">
      <formula>4</formula>
    </cfRule>
    <cfRule type="cellIs" dxfId="62" priority="62" operator="equal">
      <formula>3</formula>
    </cfRule>
    <cfRule type="cellIs" dxfId="61" priority="63" operator="equal">
      <formula>2</formula>
    </cfRule>
    <cfRule type="cellIs" dxfId="60" priority="64" operator="equal">
      <formula>1</formula>
    </cfRule>
  </conditionalFormatting>
  <conditionalFormatting sqref="G30">
    <cfRule type="cellIs" dxfId="59" priority="57" operator="equal">
      <formula>4</formula>
    </cfRule>
    <cfRule type="cellIs" dxfId="58" priority="58" operator="equal">
      <formula>3</formula>
    </cfRule>
    <cfRule type="cellIs" dxfId="57" priority="59" operator="equal">
      <formula>2</formula>
    </cfRule>
  </conditionalFormatting>
  <conditionalFormatting sqref="G35">
    <cfRule type="cellIs" dxfId="56" priority="45" operator="equal">
      <formula>3</formula>
    </cfRule>
    <cfRule type="cellIs" dxfId="55" priority="46" operator="equal">
      <formula>2</formula>
    </cfRule>
    <cfRule type="cellIs" dxfId="54" priority="50" operator="equal">
      <formula>1</formula>
    </cfRule>
    <cfRule type="cellIs" dxfId="53" priority="51" operator="equal">
      <formula>4</formula>
    </cfRule>
    <cfRule type="cellIs" dxfId="52" priority="52" operator="equal">
      <formula>3</formula>
    </cfRule>
    <cfRule type="cellIs" dxfId="51" priority="53" operator="equal">
      <formula>2</formula>
    </cfRule>
    <cfRule type="cellIs" dxfId="50" priority="54" operator="equal">
      <formula>1</formula>
    </cfRule>
  </conditionalFormatting>
  <conditionalFormatting sqref="G35">
    <cfRule type="cellIs" dxfId="49" priority="47" operator="equal">
      <formula>4</formula>
    </cfRule>
    <cfRule type="cellIs" dxfId="48" priority="48" operator="equal">
      <formula>3</formula>
    </cfRule>
    <cfRule type="cellIs" dxfId="47" priority="49" operator="equal">
      <formula>2</formula>
    </cfRule>
  </conditionalFormatting>
  <conditionalFormatting sqref="G36">
    <cfRule type="cellIs" dxfId="46" priority="35" operator="equal">
      <formula>3</formula>
    </cfRule>
    <cfRule type="cellIs" dxfId="45" priority="36" operator="equal">
      <formula>2</formula>
    </cfRule>
    <cfRule type="cellIs" dxfId="44" priority="40" operator="equal">
      <formula>1</formula>
    </cfRule>
    <cfRule type="cellIs" dxfId="43" priority="41" operator="equal">
      <formula>4</formula>
    </cfRule>
    <cfRule type="cellIs" dxfId="42" priority="42" operator="equal">
      <formula>3</formula>
    </cfRule>
    <cfRule type="cellIs" dxfId="41" priority="43" operator="equal">
      <formula>2</formula>
    </cfRule>
    <cfRule type="cellIs" dxfId="40" priority="44" operator="equal">
      <formula>1</formula>
    </cfRule>
  </conditionalFormatting>
  <conditionalFormatting sqref="G36">
    <cfRule type="cellIs" dxfId="39" priority="37" operator="equal">
      <formula>4</formula>
    </cfRule>
    <cfRule type="cellIs" dxfId="38" priority="38" operator="equal">
      <formula>3</formula>
    </cfRule>
    <cfRule type="cellIs" dxfId="37" priority="39" operator="equal">
      <formula>2</formula>
    </cfRule>
  </conditionalFormatting>
  <conditionalFormatting sqref="B17:D18">
    <cfRule type="cellIs" dxfId="36" priority="13" operator="equal">
      <formula>#REF!</formula>
    </cfRule>
  </conditionalFormatting>
  <conditionalFormatting sqref="F18">
    <cfRule type="cellIs" dxfId="35" priority="11" operator="equal">
      <formula>$O$17</formula>
    </cfRule>
  </conditionalFormatting>
  <conditionalFormatting sqref="B23:D24">
    <cfRule type="cellIs" dxfId="34" priority="10" operator="equal">
      <formula>#REF!</formula>
    </cfRule>
  </conditionalFormatting>
  <conditionalFormatting sqref="F23">
    <cfRule type="cellIs" dxfId="33" priority="9" operator="equal">
      <formula>$O$17</formula>
    </cfRule>
  </conditionalFormatting>
  <conditionalFormatting sqref="F24">
    <cfRule type="cellIs" dxfId="32" priority="8" operator="equal">
      <formula>$O$17</formula>
    </cfRule>
  </conditionalFormatting>
  <conditionalFormatting sqref="B29:D30">
    <cfRule type="cellIs" dxfId="31" priority="7" operator="equal">
      <formula>#REF!</formula>
    </cfRule>
  </conditionalFormatting>
  <conditionalFormatting sqref="F29">
    <cfRule type="cellIs" dxfId="30" priority="6" operator="equal">
      <formula>$O$17</formula>
    </cfRule>
  </conditionalFormatting>
  <conditionalFormatting sqref="F30">
    <cfRule type="cellIs" dxfId="29" priority="5" operator="equal">
      <formula>$O$17</formula>
    </cfRule>
  </conditionalFormatting>
  <conditionalFormatting sqref="B35:D36">
    <cfRule type="cellIs" dxfId="28" priority="4" operator="equal">
      <formula>#REF!</formula>
    </cfRule>
  </conditionalFormatting>
  <conditionalFormatting sqref="F35">
    <cfRule type="cellIs" dxfId="27" priority="3" operator="equal">
      <formula>$O$17</formula>
    </cfRule>
  </conditionalFormatting>
  <conditionalFormatting sqref="F36">
    <cfRule type="cellIs" dxfId="26" priority="2" operator="equal">
      <formula>$O$17</formula>
    </cfRule>
  </conditionalFormatting>
  <conditionalFormatting sqref="F17">
    <cfRule type="cellIs" dxfId="25" priority="1" operator="equal">
      <formula>$O$17</formula>
    </cfRule>
  </conditionalFormatting>
  <dataValidations count="2">
    <dataValidation type="decimal" allowBlank="1" showInputMessage="1" showErrorMessage="1" sqref="B25:D26 B37:D37 E35:E37 E23:E26 B19:D20 B31:D32 E29:E32 E17:E20">
      <formula1>0</formula1>
      <formula2>1000000000000</formula2>
    </dataValidation>
    <dataValidation type="decimal" allowBlank="1" showInputMessage="1" showErrorMessage="1" sqref="B17:D18 B35:D36 B23:D24 B29:D30">
      <formula1>0</formula1>
      <formula2>10000000000</formula2>
    </dataValidation>
  </dataValidations>
  <pageMargins left="0.7" right="0.7" top="0.75" bottom="0.75" header="0.3" footer="0.3"/>
  <pageSetup scale="31" orientation="portrait" r:id="rId1"/>
  <colBreaks count="1" manualBreakCount="1">
    <brk id="9"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'Base de Datos'!$D$248:$D$251</xm:f>
          </x14:formula1>
          <xm:sqref>G17:G18 G23:G24 G29:G30 G35:G36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rgb="FFBB1B3D"/>
    <pageSetUpPr fitToPage="1"/>
  </sheetPr>
  <dimension ref="A2:P32"/>
  <sheetViews>
    <sheetView showGridLines="0" view="pageBreakPreview" zoomScale="70" zoomScaleNormal="60" zoomScaleSheetLayoutView="70" workbookViewId="0">
      <selection activeCell="N16" sqref="N16:O21"/>
    </sheetView>
  </sheetViews>
  <sheetFormatPr baseColWidth="10" defaultColWidth="11" defaultRowHeight="14.25"/>
  <cols>
    <col min="1" max="1" width="14.875" style="314" customWidth="1"/>
    <col min="2" max="13" width="11" style="59"/>
    <col min="14" max="14" width="29.875" style="59" customWidth="1"/>
    <col min="15" max="15" width="34.5" style="59" customWidth="1"/>
    <col min="16" max="16384" width="11" style="59"/>
  </cols>
  <sheetData>
    <row r="2" spans="1:15" s="104" customFormat="1" ht="18.75" customHeight="1">
      <c r="A2" s="801" t="s">
        <v>470</v>
      </c>
      <c r="B2" s="801"/>
      <c r="C2" s="801"/>
      <c r="D2" s="801"/>
      <c r="E2" s="801"/>
      <c r="F2" s="801"/>
      <c r="G2" s="801"/>
      <c r="H2" s="801"/>
      <c r="I2" s="801"/>
      <c r="J2" s="801"/>
      <c r="K2" s="801"/>
      <c r="L2" s="801"/>
      <c r="M2" s="801"/>
      <c r="N2" s="801"/>
      <c r="O2" s="801"/>
    </row>
    <row r="3" spans="1:15" s="104" customFormat="1" ht="13.5" customHeight="1">
      <c r="A3" s="567" t="s">
        <v>471</v>
      </c>
      <c r="B3" s="567"/>
      <c r="C3" s="567"/>
      <c r="D3" s="567"/>
      <c r="E3" s="567"/>
      <c r="F3" s="567"/>
      <c r="G3" s="567"/>
      <c r="H3" s="567"/>
      <c r="I3" s="567"/>
      <c r="J3" s="567"/>
      <c r="K3" s="567"/>
      <c r="L3" s="567"/>
      <c r="M3" s="567"/>
      <c r="N3" s="567"/>
      <c r="O3" s="567"/>
    </row>
    <row r="4" spans="1:15" s="104" customFormat="1">
      <c r="A4" s="567" t="s">
        <v>472</v>
      </c>
      <c r="B4" s="567"/>
      <c r="C4" s="567"/>
      <c r="D4" s="567"/>
      <c r="E4" s="567"/>
      <c r="F4" s="567"/>
      <c r="G4" s="567"/>
      <c r="H4" s="567"/>
      <c r="I4" s="567"/>
      <c r="J4" s="567"/>
      <c r="K4" s="567"/>
      <c r="L4" s="567"/>
      <c r="M4" s="567"/>
      <c r="N4" s="567"/>
      <c r="O4" s="567"/>
    </row>
    <row r="5" spans="1:15" s="104" customFormat="1">
      <c r="A5" s="567" t="s">
        <v>514</v>
      </c>
      <c r="B5" s="567"/>
      <c r="C5" s="567"/>
      <c r="D5" s="567"/>
      <c r="E5" s="567"/>
      <c r="F5" s="567"/>
      <c r="G5" s="567"/>
      <c r="H5" s="567"/>
      <c r="I5" s="567"/>
      <c r="J5" s="567"/>
      <c r="K5" s="567"/>
      <c r="L5" s="567"/>
      <c r="M5" s="567"/>
      <c r="N5" s="567"/>
      <c r="O5" s="567"/>
    </row>
    <row r="6" spans="1:15" s="104" customFormat="1" ht="15">
      <c r="A6" s="315"/>
      <c r="F6" s="312"/>
      <c r="G6" s="310"/>
      <c r="H6" s="310"/>
      <c r="I6" s="310"/>
      <c r="J6" s="310"/>
      <c r="K6" s="310"/>
      <c r="L6" s="310"/>
      <c r="M6" s="310"/>
    </row>
    <row r="7" spans="1:15" s="104" customFormat="1" ht="20.25" customHeight="1">
      <c r="A7" s="315"/>
      <c r="F7" s="312"/>
      <c r="G7" s="310"/>
      <c r="H7" s="310"/>
      <c r="I7" s="310"/>
      <c r="J7" s="310"/>
      <c r="K7" s="310"/>
      <c r="L7" s="310"/>
      <c r="M7" s="310"/>
    </row>
    <row r="8" spans="1:15" customFormat="1" ht="30" customHeight="1">
      <c r="A8" s="565" t="str">
        <f>CONCATENATE(Portada!A8:J8)</f>
        <v>Zacatecas</v>
      </c>
      <c r="B8" s="565"/>
      <c r="C8" s="565"/>
      <c r="D8" s="565"/>
      <c r="E8" s="565"/>
      <c r="F8" s="565"/>
      <c r="G8" s="565"/>
      <c r="H8" s="565"/>
      <c r="I8" s="565"/>
      <c r="J8" s="565"/>
      <c r="K8" s="565"/>
      <c r="L8" s="565"/>
      <c r="M8" s="565"/>
      <c r="N8" s="565"/>
      <c r="O8" s="565"/>
    </row>
    <row r="9" spans="1:15" customFormat="1" ht="36" customHeight="1">
      <c r="A9" s="568" t="s">
        <v>735</v>
      </c>
      <c r="B9" s="568"/>
      <c r="C9" s="568"/>
      <c r="D9" s="568"/>
      <c r="E9" s="568"/>
      <c r="F9" s="568"/>
      <c r="G9" s="568"/>
      <c r="H9" s="568"/>
      <c r="I9" s="568"/>
      <c r="J9" s="568"/>
      <c r="K9" s="568"/>
      <c r="L9" s="568"/>
      <c r="M9" s="568"/>
      <c r="N9" s="568"/>
      <c r="O9" s="568"/>
    </row>
    <row r="10" spans="1:15" customFormat="1" ht="15" customHeight="1">
      <c r="A10" s="316"/>
      <c r="B10" s="56"/>
      <c r="C10" s="56"/>
      <c r="D10" s="56"/>
      <c r="E10" s="58"/>
      <c r="F10" s="61"/>
      <c r="G10" s="57"/>
      <c r="H10" s="57"/>
      <c r="I10" s="57"/>
      <c r="N10" s="104"/>
    </row>
    <row r="11" spans="1:15" customFormat="1" ht="18">
      <c r="A11" s="685" t="s">
        <v>131</v>
      </c>
      <c r="B11" s="685"/>
      <c r="C11" s="685"/>
      <c r="D11" s="685"/>
      <c r="E11" s="685"/>
      <c r="F11" s="685"/>
      <c r="G11" s="685"/>
      <c r="H11" s="685"/>
      <c r="I11" s="685"/>
      <c r="J11" s="685"/>
      <c r="K11" s="685"/>
      <c r="L11" s="685"/>
      <c r="M11" s="685"/>
      <c r="N11" s="685"/>
      <c r="O11" s="685"/>
    </row>
    <row r="12" spans="1:15" ht="23.25" customHeight="1">
      <c r="A12" s="317"/>
      <c r="B12" s="146"/>
      <c r="C12" s="146"/>
      <c r="D12" s="146"/>
      <c r="E12" s="146"/>
      <c r="F12" s="146"/>
      <c r="G12" s="146"/>
      <c r="H12" s="146"/>
      <c r="I12" s="146"/>
      <c r="J12" s="146"/>
      <c r="K12" s="146"/>
      <c r="L12" s="146"/>
      <c r="M12" s="146"/>
    </row>
    <row r="13" spans="1:15" s="68" customFormat="1" ht="24.6" customHeight="1">
      <c r="A13" s="830" t="s">
        <v>526</v>
      </c>
      <c r="B13" s="831"/>
      <c r="C13" s="831"/>
      <c r="D13" s="831"/>
      <c r="E13" s="831"/>
      <c r="F13" s="831"/>
      <c r="G13" s="831"/>
      <c r="H13" s="831"/>
      <c r="I13" s="831"/>
      <c r="J13" s="831"/>
      <c r="K13" s="831"/>
      <c r="L13" s="831"/>
      <c r="M13" s="831"/>
      <c r="N13" s="831"/>
      <c r="O13" s="831"/>
    </row>
    <row r="14" spans="1:15" s="147" customFormat="1" ht="42.75" customHeight="1">
      <c r="A14" s="148" t="s">
        <v>8</v>
      </c>
      <c r="B14" s="821" t="s">
        <v>787</v>
      </c>
      <c r="C14" s="821"/>
      <c r="D14" s="821"/>
      <c r="E14" s="821"/>
      <c r="F14" s="821"/>
      <c r="G14" s="821"/>
      <c r="H14" s="821"/>
      <c r="I14" s="821"/>
      <c r="J14" s="821"/>
      <c r="K14" s="821"/>
      <c r="L14" s="821"/>
      <c r="M14" s="821"/>
      <c r="N14" s="727" t="s">
        <v>588</v>
      </c>
      <c r="O14" s="832"/>
    </row>
    <row r="15" spans="1:15" s="147" customFormat="1" ht="33.75" customHeight="1">
      <c r="A15" s="817"/>
      <c r="B15" s="822"/>
      <c r="C15" s="822"/>
      <c r="D15" s="822"/>
      <c r="E15" s="822"/>
      <c r="F15" s="822"/>
      <c r="G15" s="822"/>
      <c r="H15" s="822"/>
      <c r="I15" s="822"/>
      <c r="J15" s="822"/>
      <c r="K15" s="822"/>
      <c r="L15" s="822"/>
      <c r="M15" s="822"/>
      <c r="N15" s="836" t="s">
        <v>573</v>
      </c>
      <c r="O15" s="836"/>
    </row>
    <row r="16" spans="1:15" s="149" customFormat="1" ht="60.75" customHeight="1">
      <c r="A16" s="150" t="s">
        <v>9</v>
      </c>
      <c r="B16" s="820" t="s">
        <v>788</v>
      </c>
      <c r="C16" s="820"/>
      <c r="D16" s="820"/>
      <c r="E16" s="820"/>
      <c r="F16" s="820"/>
      <c r="G16" s="820"/>
      <c r="H16" s="820"/>
      <c r="I16" s="820"/>
      <c r="J16" s="820"/>
      <c r="K16" s="820"/>
      <c r="L16" s="820"/>
      <c r="M16" s="820"/>
      <c r="N16" s="823"/>
      <c r="O16" s="824"/>
    </row>
    <row r="17" spans="1:16" s="147" customFormat="1" ht="61.5" customHeight="1">
      <c r="A17" s="150" t="s">
        <v>527</v>
      </c>
      <c r="B17" s="818" t="s">
        <v>789</v>
      </c>
      <c r="C17" s="819"/>
      <c r="D17" s="819"/>
      <c r="E17" s="819"/>
      <c r="F17" s="819"/>
      <c r="G17" s="819"/>
      <c r="H17" s="819"/>
      <c r="I17" s="819"/>
      <c r="J17" s="819"/>
      <c r="K17" s="819"/>
      <c r="L17" s="819"/>
      <c r="M17" s="819"/>
      <c r="N17" s="825"/>
      <c r="O17" s="826"/>
    </row>
    <row r="18" spans="1:16" s="147" customFormat="1" ht="61.5" customHeight="1">
      <c r="A18" s="150" t="s">
        <v>466</v>
      </c>
      <c r="B18" s="818" t="s">
        <v>790</v>
      </c>
      <c r="C18" s="819"/>
      <c r="D18" s="819"/>
      <c r="E18" s="819"/>
      <c r="F18" s="819"/>
      <c r="G18" s="819"/>
      <c r="H18" s="819"/>
      <c r="I18" s="819"/>
      <c r="J18" s="819"/>
      <c r="K18" s="819"/>
      <c r="L18" s="819"/>
      <c r="M18" s="819"/>
      <c r="N18" s="825"/>
      <c r="O18" s="826"/>
    </row>
    <row r="19" spans="1:16" s="147" customFormat="1" ht="61.5" customHeight="1">
      <c r="A19" s="150" t="s">
        <v>528</v>
      </c>
      <c r="B19" s="818" t="s">
        <v>792</v>
      </c>
      <c r="C19" s="819"/>
      <c r="D19" s="819"/>
      <c r="E19" s="819"/>
      <c r="F19" s="819"/>
      <c r="G19" s="819"/>
      <c r="H19" s="819"/>
      <c r="I19" s="819"/>
      <c r="J19" s="819"/>
      <c r="K19" s="819"/>
      <c r="L19" s="819"/>
      <c r="M19" s="819"/>
      <c r="N19" s="825"/>
      <c r="O19" s="826"/>
    </row>
    <row r="20" spans="1:16" s="147" customFormat="1" ht="61.5" customHeight="1">
      <c r="A20" s="150" t="s">
        <v>22</v>
      </c>
      <c r="B20" s="818" t="s">
        <v>791</v>
      </c>
      <c r="C20" s="819"/>
      <c r="D20" s="819"/>
      <c r="E20" s="819"/>
      <c r="F20" s="819"/>
      <c r="G20" s="819"/>
      <c r="H20" s="819"/>
      <c r="I20" s="819"/>
      <c r="J20" s="819"/>
      <c r="K20" s="819"/>
      <c r="L20" s="819"/>
      <c r="M20" s="819"/>
      <c r="N20" s="825"/>
      <c r="O20" s="826"/>
    </row>
    <row r="21" spans="1:16" s="147" customFormat="1" ht="68.25" customHeight="1">
      <c r="A21" s="148" t="s">
        <v>10</v>
      </c>
      <c r="B21" s="151" t="s">
        <v>14</v>
      </c>
      <c r="C21" s="833" t="s">
        <v>793</v>
      </c>
      <c r="D21" s="833"/>
      <c r="E21" s="833"/>
      <c r="F21" s="151" t="s">
        <v>11</v>
      </c>
      <c r="G21" s="833" t="s">
        <v>794</v>
      </c>
      <c r="H21" s="833"/>
      <c r="I21" s="833"/>
      <c r="J21" s="151" t="s">
        <v>15</v>
      </c>
      <c r="K21" s="834" t="s">
        <v>795</v>
      </c>
      <c r="L21" s="833"/>
      <c r="M21" s="835"/>
      <c r="N21" s="825"/>
      <c r="O21" s="826"/>
    </row>
    <row r="22" spans="1:16" s="147" customFormat="1" ht="32.25" customHeight="1">
      <c r="A22" s="816"/>
      <c r="B22" s="817"/>
      <c r="C22" s="817"/>
      <c r="D22" s="817"/>
      <c r="E22" s="817"/>
      <c r="F22" s="817"/>
      <c r="G22" s="817"/>
      <c r="H22" s="817"/>
      <c r="I22" s="817"/>
      <c r="J22" s="817"/>
      <c r="K22" s="817"/>
      <c r="L22" s="817"/>
      <c r="M22" s="817"/>
      <c r="N22" s="149"/>
      <c r="O22" s="149"/>
      <c r="P22" s="320"/>
    </row>
    <row r="23" spans="1:16" s="147" customFormat="1" ht="28.5" customHeight="1">
      <c r="A23" s="837" t="s">
        <v>530</v>
      </c>
      <c r="B23" s="837"/>
      <c r="C23" s="837"/>
      <c r="D23" s="837"/>
      <c r="E23" s="837"/>
      <c r="F23" s="837"/>
      <c r="G23" s="837"/>
      <c r="H23" s="837"/>
      <c r="I23" s="837"/>
      <c r="J23" s="837"/>
      <c r="K23" s="837"/>
      <c r="L23" s="837"/>
      <c r="M23" s="837"/>
      <c r="N23" s="828" t="s">
        <v>588</v>
      </c>
      <c r="O23" s="828"/>
      <c r="P23" s="320"/>
    </row>
    <row r="24" spans="1:16" s="147" customFormat="1" ht="15">
      <c r="A24" s="842" t="s">
        <v>531</v>
      </c>
      <c r="B24" s="842"/>
      <c r="C24" s="842"/>
      <c r="D24" s="842"/>
      <c r="E24" s="842"/>
      <c r="F24" s="842"/>
      <c r="G24" s="842"/>
      <c r="H24" s="842"/>
      <c r="I24" s="842"/>
      <c r="J24" s="842" t="s">
        <v>510</v>
      </c>
      <c r="K24" s="842"/>
      <c r="L24" s="842"/>
      <c r="M24" s="843"/>
      <c r="N24" s="829"/>
      <c r="O24" s="829"/>
      <c r="P24" s="320"/>
    </row>
    <row r="25" spans="1:16" s="152" customFormat="1" ht="31.5" customHeight="1">
      <c r="A25" s="216" t="s">
        <v>532</v>
      </c>
      <c r="B25" s="840" t="s">
        <v>533</v>
      </c>
      <c r="C25" s="840"/>
      <c r="D25" s="840"/>
      <c r="E25" s="840"/>
      <c r="F25" s="153" t="s">
        <v>534</v>
      </c>
      <c r="G25" s="153" t="s">
        <v>12</v>
      </c>
      <c r="H25" s="841" t="s">
        <v>13</v>
      </c>
      <c r="I25" s="841"/>
      <c r="J25" s="842"/>
      <c r="K25" s="842"/>
      <c r="L25" s="842"/>
      <c r="M25" s="843"/>
      <c r="N25" s="829"/>
      <c r="O25" s="829"/>
      <c r="P25" s="434"/>
    </row>
    <row r="26" spans="1:16" s="147" customFormat="1" ht="87" customHeight="1">
      <c r="A26" s="148">
        <v>1</v>
      </c>
      <c r="B26" s="839" t="s">
        <v>796</v>
      </c>
      <c r="C26" s="839"/>
      <c r="D26" s="839"/>
      <c r="E26" s="839"/>
      <c r="F26" s="154">
        <v>43626</v>
      </c>
      <c r="G26" s="154">
        <v>43830</v>
      </c>
      <c r="H26" s="839" t="s">
        <v>797</v>
      </c>
      <c r="I26" s="839"/>
      <c r="J26" s="839" t="s">
        <v>798</v>
      </c>
      <c r="K26" s="839"/>
      <c r="L26" s="839"/>
      <c r="M26" s="839"/>
      <c r="N26" s="827"/>
      <c r="O26" s="827"/>
      <c r="P26" s="320"/>
    </row>
    <row r="27" spans="1:16" s="147" customFormat="1" ht="87" customHeight="1">
      <c r="A27" s="148">
        <v>2</v>
      </c>
      <c r="B27" s="839" t="s">
        <v>799</v>
      </c>
      <c r="C27" s="839"/>
      <c r="D27" s="839"/>
      <c r="E27" s="839"/>
      <c r="F27" s="154">
        <v>43556</v>
      </c>
      <c r="G27" s="154">
        <v>43830</v>
      </c>
      <c r="H27" s="839" t="s">
        <v>797</v>
      </c>
      <c r="I27" s="839"/>
      <c r="J27" s="839" t="s">
        <v>801</v>
      </c>
      <c r="K27" s="839"/>
      <c r="L27" s="839"/>
      <c r="M27" s="839"/>
      <c r="N27" s="827"/>
      <c r="O27" s="827"/>
      <c r="P27" s="320"/>
    </row>
    <row r="28" spans="1:16" s="147" customFormat="1" ht="87" customHeight="1">
      <c r="A28" s="148">
        <v>3</v>
      </c>
      <c r="B28" s="839" t="s">
        <v>800</v>
      </c>
      <c r="C28" s="839"/>
      <c r="D28" s="839"/>
      <c r="E28" s="839"/>
      <c r="F28" s="154">
        <v>43556</v>
      </c>
      <c r="G28" s="154">
        <v>43830</v>
      </c>
      <c r="H28" s="839" t="s">
        <v>797</v>
      </c>
      <c r="I28" s="839"/>
      <c r="J28" s="839" t="s">
        <v>802</v>
      </c>
      <c r="K28" s="839"/>
      <c r="L28" s="839"/>
      <c r="M28" s="839"/>
      <c r="N28" s="827"/>
      <c r="O28" s="827"/>
      <c r="P28" s="320"/>
    </row>
    <row r="29" spans="1:16" s="147" customFormat="1" ht="36.75" customHeight="1">
      <c r="A29" s="318"/>
      <c r="M29" s="320"/>
      <c r="N29" s="321"/>
      <c r="O29" s="321"/>
      <c r="P29" s="320"/>
    </row>
    <row r="30" spans="1:16" s="322" customFormat="1" ht="15">
      <c r="A30" s="838" t="s">
        <v>589</v>
      </c>
      <c r="B30" s="838"/>
      <c r="C30" s="838"/>
      <c r="D30" s="838"/>
      <c r="E30" s="838"/>
      <c r="F30" s="838"/>
      <c r="G30" s="838"/>
      <c r="H30" s="838"/>
      <c r="I30" s="838"/>
      <c r="J30" s="838"/>
      <c r="K30" s="838"/>
      <c r="L30" s="838"/>
      <c r="M30" s="838"/>
      <c r="N30" s="435"/>
      <c r="O30" s="435"/>
      <c r="P30" s="435"/>
    </row>
    <row r="31" spans="1:16" s="322" customFormat="1" ht="63.75" customHeight="1">
      <c r="A31" s="838"/>
      <c r="B31" s="838"/>
      <c r="C31" s="838"/>
      <c r="D31" s="838"/>
      <c r="E31" s="838"/>
      <c r="F31" s="838"/>
      <c r="G31" s="838"/>
      <c r="H31" s="838"/>
      <c r="I31" s="838"/>
      <c r="J31" s="838"/>
      <c r="K31" s="838"/>
      <c r="L31" s="838"/>
      <c r="M31" s="838"/>
      <c r="N31" s="435"/>
      <c r="O31" s="435"/>
      <c r="P31" s="435"/>
    </row>
    <row r="32" spans="1:16" s="147" customFormat="1" ht="52.5" customHeight="1">
      <c r="A32" s="314"/>
      <c r="B32" s="59"/>
      <c r="C32" s="59"/>
      <c r="D32" s="59"/>
      <c r="E32" s="59"/>
      <c r="F32" s="59"/>
      <c r="G32" s="59"/>
      <c r="H32" s="59"/>
      <c r="I32" s="59"/>
      <c r="J32" s="59"/>
      <c r="K32" s="59"/>
      <c r="L32" s="59"/>
      <c r="M32" s="59"/>
    </row>
  </sheetData>
  <protectedRanges>
    <protectedRange sqref="B14:M14 B16:M20 C21:E21 G21:I21 K21:M21 B26:M27 B28:G28" name="Rango1"/>
  </protectedRanges>
  <mergeCells count="39">
    <mergeCell ref="A23:M23"/>
    <mergeCell ref="A30:M31"/>
    <mergeCell ref="J26:M26"/>
    <mergeCell ref="J27:M27"/>
    <mergeCell ref="J28:M28"/>
    <mergeCell ref="B25:E25"/>
    <mergeCell ref="B26:E26"/>
    <mergeCell ref="B27:E27"/>
    <mergeCell ref="B28:E28"/>
    <mergeCell ref="H25:I25"/>
    <mergeCell ref="H26:I26"/>
    <mergeCell ref="H27:I27"/>
    <mergeCell ref="H28:I28"/>
    <mergeCell ref="J24:M25"/>
    <mergeCell ref="A24:I24"/>
    <mergeCell ref="A2:O2"/>
    <mergeCell ref="A3:O3"/>
    <mergeCell ref="A4:O4"/>
    <mergeCell ref="N16:O21"/>
    <mergeCell ref="N26:O28"/>
    <mergeCell ref="N23:O25"/>
    <mergeCell ref="A8:O8"/>
    <mergeCell ref="A9:O9"/>
    <mergeCell ref="A11:O11"/>
    <mergeCell ref="A13:O13"/>
    <mergeCell ref="N14:O14"/>
    <mergeCell ref="B20:M20"/>
    <mergeCell ref="C21:E21"/>
    <mergeCell ref="G21:I21"/>
    <mergeCell ref="K21:M21"/>
    <mergeCell ref="N15:O15"/>
    <mergeCell ref="A22:M22"/>
    <mergeCell ref="B17:M17"/>
    <mergeCell ref="B18:M18"/>
    <mergeCell ref="B19:M19"/>
    <mergeCell ref="A5:O5"/>
    <mergeCell ref="B16:M16"/>
    <mergeCell ref="B14:M14"/>
    <mergeCell ref="A15:M15"/>
  </mergeCells>
  <conditionalFormatting sqref="B26:B28 F26:H28 J26:M28">
    <cfRule type="cellIs" dxfId="24" priority="12" operator="equal">
      <formula>43389</formula>
    </cfRule>
  </conditionalFormatting>
  <conditionalFormatting sqref="B26:B28 F26:H28 J26:M28">
    <cfRule type="cellIs" dxfId="23" priority="11" operator="equal">
      <formula>$O$28</formula>
    </cfRule>
  </conditionalFormatting>
  <conditionalFormatting sqref="B14:M14">
    <cfRule type="cellIs" dxfId="22" priority="10" operator="equal">
      <formula>43389</formula>
    </cfRule>
  </conditionalFormatting>
  <conditionalFormatting sqref="B14:M14">
    <cfRule type="cellIs" dxfId="21" priority="9" operator="equal">
      <formula>$O$28</formula>
    </cfRule>
  </conditionalFormatting>
  <conditionalFormatting sqref="B16:M20">
    <cfRule type="cellIs" dxfId="20" priority="8" operator="equal">
      <formula>43389</formula>
    </cfRule>
  </conditionalFormatting>
  <conditionalFormatting sqref="B16:M20">
    <cfRule type="cellIs" dxfId="19" priority="7" operator="equal">
      <formula>$O$28</formula>
    </cfRule>
  </conditionalFormatting>
  <conditionalFormatting sqref="C21:E21">
    <cfRule type="cellIs" dxfId="18" priority="6" operator="equal">
      <formula>43389</formula>
    </cfRule>
  </conditionalFormatting>
  <conditionalFormatting sqref="C21:E21">
    <cfRule type="cellIs" dxfId="17" priority="5" operator="equal">
      <formula>$O$28</formula>
    </cfRule>
  </conditionalFormatting>
  <conditionalFormatting sqref="G21:I21">
    <cfRule type="cellIs" dxfId="16" priority="4" operator="equal">
      <formula>43389</formula>
    </cfRule>
  </conditionalFormatting>
  <conditionalFormatting sqref="G21:I21">
    <cfRule type="cellIs" dxfId="15" priority="3" operator="equal">
      <formula>$O$28</formula>
    </cfRule>
  </conditionalFormatting>
  <conditionalFormatting sqref="K21:M21">
    <cfRule type="cellIs" dxfId="14" priority="2" operator="equal">
      <formula>43389</formula>
    </cfRule>
  </conditionalFormatting>
  <conditionalFormatting sqref="K21:M21">
    <cfRule type="cellIs" dxfId="13" priority="1" operator="equal">
      <formula>$O$28</formula>
    </cfRule>
  </conditionalFormatting>
  <pageMargins left="0.7" right="0.7" top="0.75" bottom="0.75" header="0.3" footer="0.3"/>
  <pageSetup paperSize="9" scale="38" orientation="portrait" horizontalDpi="4294967294" verticalDpi="4294967294" r:id="rId1"/>
  <colBreaks count="1" manualBreakCount="1">
    <brk id="13"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5" tint="0.39997558519241921"/>
    <pageSetUpPr fitToPage="1"/>
  </sheetPr>
  <dimension ref="A2:N353"/>
  <sheetViews>
    <sheetView view="pageBreakPreview" topLeftCell="A175" zoomScale="80" zoomScaleNormal="85" zoomScaleSheetLayoutView="80" workbookViewId="0">
      <selection activeCell="D185" sqref="D185"/>
    </sheetView>
  </sheetViews>
  <sheetFormatPr baseColWidth="10" defaultColWidth="10" defaultRowHeight="14.25"/>
  <cols>
    <col min="1" max="1" width="19.75" style="218" bestFit="1" customWidth="1"/>
    <col min="2" max="2" width="35.375" style="218" bestFit="1" customWidth="1"/>
    <col min="3" max="3" width="20.5" style="218" customWidth="1"/>
    <col min="4" max="4" width="24.875" style="218" customWidth="1"/>
    <col min="5" max="5" width="10.75" style="218" bestFit="1" customWidth="1"/>
    <col min="6" max="6" width="17.125" style="218" customWidth="1"/>
    <col min="7" max="7" width="9.625" style="218" customWidth="1"/>
    <col min="8" max="9" width="12.375" style="218" customWidth="1"/>
    <col min="10" max="10" width="12.875" style="218" customWidth="1"/>
    <col min="11" max="11" width="11.25" style="218" customWidth="1"/>
    <col min="12" max="12" width="2.5" style="218" customWidth="1"/>
    <col min="13" max="16384" width="10" style="218"/>
  </cols>
  <sheetData>
    <row r="2" spans="1:14" ht="15">
      <c r="A2" s="801" t="s">
        <v>470</v>
      </c>
      <c r="B2" s="801"/>
      <c r="C2" s="801"/>
      <c r="D2" s="801"/>
      <c r="E2" s="801"/>
      <c r="F2" s="801"/>
      <c r="G2" s="801"/>
      <c r="H2" s="801"/>
      <c r="I2" s="801"/>
      <c r="J2" s="801"/>
      <c r="K2" s="801"/>
    </row>
    <row r="3" spans="1:14" s="104" customFormat="1" ht="15" customHeight="1">
      <c r="A3" s="567" t="s">
        <v>471</v>
      </c>
      <c r="B3" s="567"/>
      <c r="C3" s="567"/>
      <c r="D3" s="567"/>
      <c r="E3" s="567"/>
      <c r="F3" s="567"/>
      <c r="G3" s="567"/>
      <c r="H3" s="567"/>
      <c r="I3" s="567"/>
      <c r="J3" s="567"/>
      <c r="K3" s="567"/>
    </row>
    <row r="4" spans="1:14" s="104" customFormat="1" ht="15" customHeight="1">
      <c r="A4" s="567" t="s">
        <v>472</v>
      </c>
      <c r="B4" s="567"/>
      <c r="C4" s="567"/>
      <c r="D4" s="567"/>
      <c r="E4" s="567"/>
      <c r="F4" s="567"/>
      <c r="G4" s="567"/>
      <c r="H4" s="567"/>
      <c r="I4" s="567"/>
      <c r="J4" s="567"/>
      <c r="K4" s="567"/>
    </row>
    <row r="5" spans="1:14" s="104" customFormat="1" ht="15" customHeight="1">
      <c r="A5" s="567" t="s">
        <v>514</v>
      </c>
      <c r="B5" s="567"/>
      <c r="C5" s="567"/>
      <c r="D5" s="567"/>
      <c r="E5" s="567"/>
      <c r="F5" s="567"/>
      <c r="G5" s="567"/>
      <c r="H5" s="567"/>
      <c r="I5" s="567"/>
      <c r="J5" s="567"/>
      <c r="K5" s="567"/>
    </row>
    <row r="6" spans="1:14" customFormat="1"/>
    <row r="7" spans="1:14" customFormat="1" ht="21" customHeight="1">
      <c r="A7" s="565" t="str">
        <f>Portada!A8</f>
        <v>Zacatecas</v>
      </c>
      <c r="B7" s="565"/>
      <c r="C7" s="565"/>
      <c r="D7" s="565"/>
      <c r="E7" s="565"/>
      <c r="F7" s="565"/>
      <c r="G7" s="565"/>
      <c r="H7" s="565"/>
      <c r="I7" s="565"/>
      <c r="J7" s="565"/>
      <c r="K7" s="565"/>
      <c r="L7" s="277"/>
      <c r="M7" s="277"/>
      <c r="N7" s="288"/>
    </row>
    <row r="8" spans="1:14" customFormat="1" ht="18" customHeight="1">
      <c r="A8" s="844" t="s">
        <v>585</v>
      </c>
      <c r="B8" s="844"/>
      <c r="C8" s="844"/>
      <c r="D8" s="844"/>
      <c r="E8" s="844"/>
      <c r="F8" s="844"/>
      <c r="G8" s="844"/>
      <c r="H8" s="844"/>
      <c r="I8" s="844"/>
      <c r="J8" s="844"/>
      <c r="K8" s="844"/>
      <c r="L8" s="286"/>
      <c r="M8" s="286"/>
    </row>
    <row r="9" spans="1:14" ht="15.75">
      <c r="A9" s="844" t="s">
        <v>555</v>
      </c>
      <c r="B9" s="844"/>
      <c r="C9" s="844"/>
      <c r="D9" s="844"/>
      <c r="E9" s="844"/>
      <c r="F9" s="844"/>
      <c r="G9" s="844"/>
      <c r="H9" s="844"/>
      <c r="I9" s="844"/>
      <c r="J9" s="844"/>
      <c r="K9" s="844"/>
      <c r="L9" s="287"/>
    </row>
    <row r="11" spans="1:14" ht="15.75">
      <c r="A11" s="845" t="s">
        <v>499</v>
      </c>
      <c r="B11" s="845"/>
      <c r="C11" s="845"/>
      <c r="D11" s="845"/>
      <c r="E11" s="845"/>
      <c r="F11" s="845"/>
      <c r="G11" s="845"/>
      <c r="H11" s="845"/>
      <c r="I11" s="845"/>
      <c r="J11" s="845"/>
      <c r="K11" s="845"/>
    </row>
    <row r="12" spans="1:14" s="234" customFormat="1" ht="15.75">
      <c r="A12" s="850" t="s">
        <v>583</v>
      </c>
      <c r="B12" s="845"/>
      <c r="C12" s="845"/>
      <c r="D12" s="845"/>
      <c r="E12" s="845"/>
      <c r="F12" s="845"/>
      <c r="G12" s="845"/>
      <c r="H12" s="845"/>
      <c r="I12" s="845"/>
      <c r="J12" s="845"/>
      <c r="K12" s="845"/>
    </row>
    <row r="13" spans="1:14" s="234" customFormat="1" ht="15.75">
      <c r="A13" s="358"/>
      <c r="B13" s="358"/>
      <c r="C13" s="358"/>
      <c r="D13" s="358"/>
      <c r="E13" s="358"/>
      <c r="F13" s="358"/>
      <c r="G13" s="358"/>
      <c r="H13" s="358"/>
      <c r="I13" s="358"/>
      <c r="J13" s="358"/>
      <c r="K13" s="358"/>
    </row>
    <row r="14" spans="1:14" ht="21" customHeight="1">
      <c r="A14" s="846"/>
      <c r="B14" s="846"/>
      <c r="C14" s="847" t="s">
        <v>477</v>
      </c>
      <c r="D14" s="848" t="s">
        <v>2</v>
      </c>
      <c r="E14" s="848"/>
      <c r="F14" s="848"/>
      <c r="G14" s="848"/>
      <c r="H14" s="849" t="s">
        <v>500</v>
      </c>
      <c r="I14" s="849"/>
      <c r="J14" s="849"/>
      <c r="K14" s="849"/>
    </row>
    <row r="15" spans="1:14" s="220" customFormat="1" ht="45">
      <c r="A15" s="846"/>
      <c r="B15" s="846"/>
      <c r="C15" s="847"/>
      <c r="D15" s="356" t="s">
        <v>480</v>
      </c>
      <c r="E15" s="356" t="s">
        <v>481</v>
      </c>
      <c r="F15" s="356" t="s">
        <v>482</v>
      </c>
      <c r="G15" s="356" t="s">
        <v>483</v>
      </c>
      <c r="H15" s="355" t="s">
        <v>484</v>
      </c>
      <c r="I15" s="355" t="s">
        <v>485</v>
      </c>
      <c r="J15" s="355" t="s">
        <v>486</v>
      </c>
      <c r="K15" s="355" t="s">
        <v>487</v>
      </c>
    </row>
    <row r="16" spans="1:14" ht="18" customHeight="1">
      <c r="A16" s="847" t="s">
        <v>3</v>
      </c>
      <c r="B16" s="224" t="s">
        <v>115</v>
      </c>
      <c r="C16" s="221">
        <f>'1.Metas ATD H.'!E281</f>
        <v>3200</v>
      </c>
      <c r="D16" s="227">
        <f>'1.Metas ATD H.'!F281</f>
        <v>573</v>
      </c>
      <c r="E16" s="227">
        <f>'1.Metas ATD H.'!G281</f>
        <v>1061</v>
      </c>
      <c r="F16" s="227">
        <f>'1.Metas ATD H.'!H281</f>
        <v>600</v>
      </c>
      <c r="G16" s="227" t="str">
        <f>'1.Metas ATD H.'!I281</f>
        <v/>
      </c>
      <c r="H16" s="228">
        <f>'1.Metas ATD H.'!J281</f>
        <v>0.17906250000000001</v>
      </c>
      <c r="I16" s="228">
        <f>'1.Metas ATD H.'!K281</f>
        <v>0.510625</v>
      </c>
      <c r="J16" s="228">
        <f>'1.Metas ATD H.'!L281</f>
        <v>0.698125</v>
      </c>
      <c r="K16" s="228" t="str">
        <f>'1.Metas ATD H.'!M281</f>
        <v/>
      </c>
    </row>
    <row r="17" spans="1:11" ht="18" customHeight="1">
      <c r="A17" s="847"/>
      <c r="B17" s="224" t="s">
        <v>488</v>
      </c>
      <c r="C17" s="221">
        <f>'1.Metas ATD H.'!E282</f>
        <v>1313</v>
      </c>
      <c r="D17" s="227">
        <f>'1.Metas ATD H.'!F282</f>
        <v>6</v>
      </c>
      <c r="E17" s="227">
        <f>'1.Metas ATD H.'!G282</f>
        <v>181</v>
      </c>
      <c r="F17" s="227">
        <f>'1.Metas ATD H.'!H282</f>
        <v>267</v>
      </c>
      <c r="G17" s="227" t="str">
        <f>'1.Metas ATD H.'!I282</f>
        <v/>
      </c>
      <c r="H17" s="228">
        <f>'1.Metas ATD H.'!J282</f>
        <v>4.56968773800457E-3</v>
      </c>
      <c r="I17" s="228">
        <f>'1.Metas ATD H.'!K282</f>
        <v>0.14242193450114243</v>
      </c>
      <c r="J17" s="228">
        <f>'1.Metas ATD H.'!L282</f>
        <v>0.34577303884234578</v>
      </c>
      <c r="K17" s="228" t="str">
        <f>'1.Metas ATD H.'!M282</f>
        <v/>
      </c>
    </row>
    <row r="18" spans="1:11" ht="18" customHeight="1">
      <c r="A18" s="847" t="s">
        <v>4</v>
      </c>
      <c r="B18" s="224" t="s">
        <v>115</v>
      </c>
      <c r="C18" s="221">
        <f>'1.Metas ATD H.'!E283</f>
        <v>4662</v>
      </c>
      <c r="D18" s="227">
        <f>'1.Metas ATD H.'!F283</f>
        <v>153</v>
      </c>
      <c r="E18" s="227">
        <f>'1.Metas ATD H.'!G283</f>
        <v>784</v>
      </c>
      <c r="F18" s="227">
        <f>'1.Metas ATD H.'!H283</f>
        <v>1149</v>
      </c>
      <c r="G18" s="227" t="str">
        <f>'1.Metas ATD H.'!I283</f>
        <v/>
      </c>
      <c r="H18" s="228">
        <f>'1.Metas ATD H.'!J283</f>
        <v>3.2818532818532815E-2</v>
      </c>
      <c r="I18" s="228">
        <f>'1.Metas ATD H.'!K283</f>
        <v>0.20098670098670099</v>
      </c>
      <c r="J18" s="228">
        <f>'1.Metas ATD H.'!L283</f>
        <v>0.44744744744744747</v>
      </c>
      <c r="K18" s="228" t="str">
        <f>'1.Metas ATD H.'!M283</f>
        <v/>
      </c>
    </row>
    <row r="19" spans="1:11" ht="18" customHeight="1">
      <c r="A19" s="847"/>
      <c r="B19" s="224" t="s">
        <v>488</v>
      </c>
      <c r="C19" s="221">
        <f>'1.Metas ATD H.'!E284</f>
        <v>1533</v>
      </c>
      <c r="D19" s="227">
        <f>'1.Metas ATD H.'!F284</f>
        <v>181</v>
      </c>
      <c r="E19" s="227">
        <f>'1.Metas ATD H.'!G284</f>
        <v>417</v>
      </c>
      <c r="F19" s="227">
        <f>'1.Metas ATD H.'!H284</f>
        <v>489</v>
      </c>
      <c r="G19" s="227" t="str">
        <f>'1.Metas ATD H.'!I284</f>
        <v/>
      </c>
      <c r="H19" s="228">
        <f>'1.Metas ATD H.'!J284</f>
        <v>0.11806914546640573</v>
      </c>
      <c r="I19" s="228">
        <f>'1.Metas ATD H.'!K284</f>
        <v>0.39008480104370513</v>
      </c>
      <c r="J19" s="228">
        <f>'1.Metas ATD H.'!L284</f>
        <v>0.70906718851924333</v>
      </c>
      <c r="K19" s="228" t="str">
        <f>'1.Metas ATD H.'!M284</f>
        <v/>
      </c>
    </row>
    <row r="20" spans="1:11" ht="18" customHeight="1">
      <c r="A20" s="847" t="s">
        <v>5</v>
      </c>
      <c r="B20" s="224" t="s">
        <v>115</v>
      </c>
      <c r="C20" s="221">
        <f>'1.Metas ATD H.'!E285</f>
        <v>4666</v>
      </c>
      <c r="D20" s="227">
        <f>'1.Metas ATD H.'!F285</f>
        <v>54</v>
      </c>
      <c r="E20" s="227">
        <f>'1.Metas ATD H.'!G285</f>
        <v>427</v>
      </c>
      <c r="F20" s="227">
        <f>'1.Metas ATD H.'!H285</f>
        <v>380</v>
      </c>
      <c r="G20" s="227" t="str">
        <f>'1.Metas ATD H.'!I285</f>
        <v/>
      </c>
      <c r="H20" s="228">
        <f>'1.Metas ATD H.'!J285</f>
        <v>1.1573081868838405E-2</v>
      </c>
      <c r="I20" s="228">
        <f>'1.Metas ATD H.'!K285</f>
        <v>0.10308615516502358</v>
      </c>
      <c r="J20" s="228">
        <f>'1.Metas ATD H.'!L285</f>
        <v>0.18452636090870125</v>
      </c>
      <c r="K20" s="228" t="str">
        <f>'1.Metas ATD H.'!M285</f>
        <v/>
      </c>
    </row>
    <row r="21" spans="1:11" ht="18" customHeight="1">
      <c r="A21" s="847"/>
      <c r="B21" s="224" t="s">
        <v>489</v>
      </c>
      <c r="C21" s="221">
        <f>'1.Metas ATD H.'!E286</f>
        <v>2727</v>
      </c>
      <c r="D21" s="227">
        <f>'1.Metas ATD H.'!F286</f>
        <v>113</v>
      </c>
      <c r="E21" s="227">
        <f>'1.Metas ATD H.'!G286</f>
        <v>465</v>
      </c>
      <c r="F21" s="227">
        <f>'1.Metas ATD H.'!H286</f>
        <v>699</v>
      </c>
      <c r="G21" s="227" t="str">
        <f>'1.Metas ATD H.'!I286</f>
        <v/>
      </c>
      <c r="H21" s="228">
        <f>'1.Metas ATD H.'!J286</f>
        <v>4.1437477081041438E-2</v>
      </c>
      <c r="I21" s="228">
        <f>'1.Metas ATD H.'!K286</f>
        <v>0.21195452878621196</v>
      </c>
      <c r="J21" s="228">
        <f>'1.Metas ATD H.'!L286</f>
        <v>0.46828016134946826</v>
      </c>
      <c r="K21" s="228" t="str">
        <f>'1.Metas ATD H.'!M286</f>
        <v/>
      </c>
    </row>
    <row r="22" spans="1:11" ht="18" customHeight="1">
      <c r="A22" s="847" t="s">
        <v>6</v>
      </c>
      <c r="B22" s="224" t="s">
        <v>115</v>
      </c>
      <c r="C22" s="221">
        <f>'1.Metas ATD H.'!E287</f>
        <v>6893</v>
      </c>
      <c r="D22" s="227">
        <f>'1.Metas ATD H.'!F287</f>
        <v>446</v>
      </c>
      <c r="E22" s="227">
        <f>'1.Metas ATD H.'!G287</f>
        <v>1757</v>
      </c>
      <c r="F22" s="227">
        <f>'1.Metas ATD H.'!H287</f>
        <v>2325</v>
      </c>
      <c r="G22" s="227" t="str">
        <f>'1.Metas ATD H.'!I287</f>
        <v/>
      </c>
      <c r="H22" s="228">
        <f>'1.Metas ATD H.'!J287</f>
        <v>6.4703322210938635E-2</v>
      </c>
      <c r="I22" s="228">
        <f>'1.Metas ATD H.'!K287</f>
        <v>0.31959959379080227</v>
      </c>
      <c r="J22" s="228">
        <f>'1.Metas ATD H.'!L287</f>
        <v>0.65689830262585236</v>
      </c>
      <c r="K22" s="228" t="str">
        <f>'1.Metas ATD H.'!M287</f>
        <v/>
      </c>
    </row>
    <row r="23" spans="1:11" ht="18" customHeight="1">
      <c r="A23" s="847"/>
      <c r="B23" s="224" t="s">
        <v>489</v>
      </c>
      <c r="C23" s="221">
        <f>'1.Metas ATD H.'!E288</f>
        <v>4230</v>
      </c>
      <c r="D23" s="227">
        <f>'1.Metas ATD H.'!F288</f>
        <v>277</v>
      </c>
      <c r="E23" s="227">
        <f>'1.Metas ATD H.'!G288</f>
        <v>1525</v>
      </c>
      <c r="F23" s="227">
        <f>'1.Metas ATD H.'!H288</f>
        <v>2344</v>
      </c>
      <c r="G23" s="227" t="str">
        <f>'1.Metas ATD H.'!I288</f>
        <v/>
      </c>
      <c r="H23" s="228">
        <f>'1.Metas ATD H.'!J288</f>
        <v>6.548463356973995E-2</v>
      </c>
      <c r="I23" s="228">
        <f>'1.Metas ATD H.'!K288</f>
        <v>0.42600472813238771</v>
      </c>
      <c r="J23" s="228">
        <f>'1.Metas ATD H.'!L288</f>
        <v>0.98014184397163118</v>
      </c>
      <c r="K23" s="228" t="str">
        <f>'1.Metas ATD H.'!M288</f>
        <v/>
      </c>
    </row>
    <row r="41" spans="1:11" ht="15.75">
      <c r="A41" s="845" t="s">
        <v>499</v>
      </c>
      <c r="B41" s="845"/>
      <c r="C41" s="845"/>
      <c r="D41" s="845"/>
      <c r="E41" s="845"/>
      <c r="F41" s="845"/>
      <c r="G41" s="845"/>
      <c r="H41" s="845"/>
      <c r="I41" s="845"/>
      <c r="J41" s="845"/>
      <c r="K41" s="845"/>
    </row>
    <row r="42" spans="1:11" ht="15.75">
      <c r="A42" s="850" t="s">
        <v>705</v>
      </c>
      <c r="B42" s="845"/>
      <c r="C42" s="845"/>
      <c r="D42" s="845"/>
      <c r="E42" s="845"/>
      <c r="F42" s="845"/>
      <c r="G42" s="845"/>
      <c r="H42" s="845"/>
      <c r="I42" s="845"/>
      <c r="J42" s="845"/>
      <c r="K42" s="845"/>
    </row>
    <row r="44" spans="1:11" ht="15.75">
      <c r="A44" s="846"/>
      <c r="B44" s="846"/>
      <c r="C44" s="847" t="s">
        <v>477</v>
      </c>
      <c r="D44" s="848" t="s">
        <v>2</v>
      </c>
      <c r="E44" s="848"/>
      <c r="F44" s="848"/>
      <c r="G44" s="848"/>
      <c r="H44" s="849" t="s">
        <v>500</v>
      </c>
      <c r="I44" s="849"/>
      <c r="J44" s="849"/>
      <c r="K44" s="849"/>
    </row>
    <row r="45" spans="1:11" ht="45">
      <c r="A45" s="846"/>
      <c r="B45" s="846"/>
      <c r="C45" s="847"/>
      <c r="D45" s="356" t="s">
        <v>480</v>
      </c>
      <c r="E45" s="356" t="s">
        <v>481</v>
      </c>
      <c r="F45" s="356" t="s">
        <v>482</v>
      </c>
      <c r="G45" s="356" t="s">
        <v>483</v>
      </c>
      <c r="H45" s="355" t="s">
        <v>484</v>
      </c>
      <c r="I45" s="355" t="s">
        <v>485</v>
      </c>
      <c r="J45" s="355" t="s">
        <v>486</v>
      </c>
      <c r="K45" s="355" t="s">
        <v>487</v>
      </c>
    </row>
    <row r="46" spans="1:11" ht="15">
      <c r="A46" s="847" t="s">
        <v>3</v>
      </c>
      <c r="B46" s="224" t="s">
        <v>115</v>
      </c>
      <c r="C46" s="221" t="str">
        <f>'1.1 Metas ATD Indígena'!E281</f>
        <v/>
      </c>
      <c r="D46" s="221" t="str">
        <f>'1.1 Metas ATD Indígena'!F281</f>
        <v/>
      </c>
      <c r="E46" s="221" t="str">
        <f>'1.1 Metas ATD Indígena'!G281</f>
        <v/>
      </c>
      <c r="F46" s="221" t="str">
        <f>'1.1 Metas ATD Indígena'!H281</f>
        <v/>
      </c>
      <c r="G46" s="221" t="str">
        <f>'1.1 Metas ATD Indígena'!I281</f>
        <v/>
      </c>
      <c r="H46" s="221" t="str">
        <f>'1.1 Metas ATD Indígena'!J281</f>
        <v/>
      </c>
      <c r="I46" s="221" t="str">
        <f>'1.1 Metas ATD Indígena'!K281</f>
        <v/>
      </c>
      <c r="J46" s="221" t="str">
        <f>'1.1 Metas ATD Indígena'!L281</f>
        <v/>
      </c>
      <c r="K46" s="221" t="str">
        <f>'1.1 Metas ATD Indígena'!M281</f>
        <v/>
      </c>
    </row>
    <row r="47" spans="1:11" ht="15">
      <c r="A47" s="847"/>
      <c r="B47" s="224" t="s">
        <v>488</v>
      </c>
      <c r="C47" s="221" t="str">
        <f>'1.1 Metas ATD Indígena'!E282</f>
        <v/>
      </c>
      <c r="D47" s="221" t="str">
        <f>'1.1 Metas ATD Indígena'!F282</f>
        <v/>
      </c>
      <c r="E47" s="221" t="str">
        <f>'1.1 Metas ATD Indígena'!G282</f>
        <v/>
      </c>
      <c r="F47" s="221" t="str">
        <f>'1.1 Metas ATD Indígena'!H282</f>
        <v/>
      </c>
      <c r="G47" s="221" t="str">
        <f>'1.1 Metas ATD Indígena'!I282</f>
        <v/>
      </c>
      <c r="H47" s="221" t="str">
        <f>'1.1 Metas ATD Indígena'!J282</f>
        <v/>
      </c>
      <c r="I47" s="221" t="str">
        <f>'1.1 Metas ATD Indígena'!K282</f>
        <v/>
      </c>
      <c r="J47" s="221" t="str">
        <f>'1.1 Metas ATD Indígena'!L282</f>
        <v/>
      </c>
      <c r="K47" s="221" t="str">
        <f>'1.1 Metas ATD Indígena'!M282</f>
        <v/>
      </c>
    </row>
    <row r="48" spans="1:11" ht="15">
      <c r="A48" s="847" t="s">
        <v>4</v>
      </c>
      <c r="B48" s="224" t="s">
        <v>115</v>
      </c>
      <c r="C48" s="221" t="str">
        <f>'1.1 Metas ATD Indígena'!E283</f>
        <v/>
      </c>
      <c r="D48" s="221" t="str">
        <f>'1.1 Metas ATD Indígena'!F283</f>
        <v/>
      </c>
      <c r="E48" s="221" t="str">
        <f>'1.1 Metas ATD Indígena'!G283</f>
        <v/>
      </c>
      <c r="F48" s="221" t="str">
        <f>'1.1 Metas ATD Indígena'!H283</f>
        <v/>
      </c>
      <c r="G48" s="221" t="str">
        <f>'1.1 Metas ATD Indígena'!I283</f>
        <v/>
      </c>
      <c r="H48" s="221" t="str">
        <f>'1.1 Metas ATD Indígena'!J283</f>
        <v/>
      </c>
      <c r="I48" s="221" t="str">
        <f>'1.1 Metas ATD Indígena'!K283</f>
        <v/>
      </c>
      <c r="J48" s="221" t="str">
        <f>'1.1 Metas ATD Indígena'!L283</f>
        <v/>
      </c>
      <c r="K48" s="221" t="str">
        <f>'1.1 Metas ATD Indígena'!M283</f>
        <v/>
      </c>
    </row>
    <row r="49" spans="1:11" ht="15">
      <c r="A49" s="847"/>
      <c r="B49" s="224" t="s">
        <v>488</v>
      </c>
      <c r="C49" s="221" t="str">
        <f>'1.1 Metas ATD Indígena'!E284</f>
        <v/>
      </c>
      <c r="D49" s="221" t="str">
        <f>'1.1 Metas ATD Indígena'!F284</f>
        <v/>
      </c>
      <c r="E49" s="221" t="str">
        <f>'1.1 Metas ATD Indígena'!G284</f>
        <v/>
      </c>
      <c r="F49" s="221" t="str">
        <f>'1.1 Metas ATD Indígena'!H284</f>
        <v/>
      </c>
      <c r="G49" s="221" t="str">
        <f>'1.1 Metas ATD Indígena'!I284</f>
        <v/>
      </c>
      <c r="H49" s="221" t="str">
        <f>'1.1 Metas ATD Indígena'!J284</f>
        <v/>
      </c>
      <c r="I49" s="221" t="str">
        <f>'1.1 Metas ATD Indígena'!K284</f>
        <v/>
      </c>
      <c r="J49" s="221" t="str">
        <f>'1.1 Metas ATD Indígena'!L284</f>
        <v/>
      </c>
      <c r="K49" s="221" t="str">
        <f>'1.1 Metas ATD Indígena'!M284</f>
        <v/>
      </c>
    </row>
    <row r="50" spans="1:11" ht="15">
      <c r="A50" s="847" t="s">
        <v>5</v>
      </c>
      <c r="B50" s="224" t="s">
        <v>115</v>
      </c>
      <c r="C50" s="221" t="str">
        <f>'1.1 Metas ATD Indígena'!E285</f>
        <v/>
      </c>
      <c r="D50" s="221" t="str">
        <f>'1.1 Metas ATD Indígena'!F285</f>
        <v/>
      </c>
      <c r="E50" s="221" t="str">
        <f>'1.1 Metas ATD Indígena'!G285</f>
        <v/>
      </c>
      <c r="F50" s="221" t="str">
        <f>'1.1 Metas ATD Indígena'!H285</f>
        <v/>
      </c>
      <c r="G50" s="221" t="str">
        <f>'1.1 Metas ATD Indígena'!I285</f>
        <v/>
      </c>
      <c r="H50" s="221" t="str">
        <f>'1.1 Metas ATD Indígena'!J285</f>
        <v/>
      </c>
      <c r="I50" s="221" t="str">
        <f>'1.1 Metas ATD Indígena'!K285</f>
        <v/>
      </c>
      <c r="J50" s="221" t="str">
        <f>'1.1 Metas ATD Indígena'!L285</f>
        <v/>
      </c>
      <c r="K50" s="221" t="str">
        <f>'1.1 Metas ATD Indígena'!M285</f>
        <v/>
      </c>
    </row>
    <row r="51" spans="1:11" ht="15">
      <c r="A51" s="847"/>
      <c r="B51" s="224" t="s">
        <v>489</v>
      </c>
      <c r="C51" s="221" t="str">
        <f>'1.1 Metas ATD Indígena'!E286</f>
        <v/>
      </c>
      <c r="D51" s="221" t="str">
        <f>'1.1 Metas ATD Indígena'!F286</f>
        <v/>
      </c>
      <c r="E51" s="221" t="str">
        <f>'1.1 Metas ATD Indígena'!G286</f>
        <v/>
      </c>
      <c r="F51" s="221" t="str">
        <f>'1.1 Metas ATD Indígena'!H286</f>
        <v/>
      </c>
      <c r="G51" s="221" t="str">
        <f>'1.1 Metas ATD Indígena'!I286</f>
        <v/>
      </c>
      <c r="H51" s="221" t="str">
        <f>'1.1 Metas ATD Indígena'!J286</f>
        <v/>
      </c>
      <c r="I51" s="221" t="str">
        <f>'1.1 Metas ATD Indígena'!K286</f>
        <v/>
      </c>
      <c r="J51" s="221" t="str">
        <f>'1.1 Metas ATD Indígena'!L286</f>
        <v/>
      </c>
      <c r="K51" s="221" t="str">
        <f>'1.1 Metas ATD Indígena'!M286</f>
        <v/>
      </c>
    </row>
    <row r="52" spans="1:11" ht="15">
      <c r="A52" s="847" t="s">
        <v>6</v>
      </c>
      <c r="B52" s="224" t="s">
        <v>115</v>
      </c>
      <c r="C52" s="221" t="str">
        <f>'1.1 Metas ATD Indígena'!E287</f>
        <v/>
      </c>
      <c r="D52" s="221" t="str">
        <f>'1.1 Metas ATD Indígena'!F287</f>
        <v/>
      </c>
      <c r="E52" s="221" t="str">
        <f>'1.1 Metas ATD Indígena'!G287</f>
        <v/>
      </c>
      <c r="F52" s="221" t="str">
        <f>'1.1 Metas ATD Indígena'!H287</f>
        <v/>
      </c>
      <c r="G52" s="221" t="str">
        <f>'1.1 Metas ATD Indígena'!I287</f>
        <v/>
      </c>
      <c r="H52" s="221" t="str">
        <f>'1.1 Metas ATD Indígena'!J287</f>
        <v/>
      </c>
      <c r="I52" s="221" t="str">
        <f>'1.1 Metas ATD Indígena'!K287</f>
        <v/>
      </c>
      <c r="J52" s="221" t="str">
        <f>'1.1 Metas ATD Indígena'!L287</f>
        <v/>
      </c>
      <c r="K52" s="221" t="str">
        <f>'1.1 Metas ATD Indígena'!M287</f>
        <v/>
      </c>
    </row>
    <row r="53" spans="1:11" ht="15">
      <c r="A53" s="847"/>
      <c r="B53" s="224" t="s">
        <v>489</v>
      </c>
      <c r="C53" s="221" t="str">
        <f>'1.1 Metas ATD Indígena'!E288</f>
        <v/>
      </c>
      <c r="D53" s="221" t="str">
        <f>'1.1 Metas ATD Indígena'!F288</f>
        <v/>
      </c>
      <c r="E53" s="221" t="str">
        <f>'1.1 Metas ATD Indígena'!G288</f>
        <v/>
      </c>
      <c r="F53" s="221" t="str">
        <f>'1.1 Metas ATD Indígena'!H288</f>
        <v/>
      </c>
      <c r="G53" s="221" t="str">
        <f>'1.1 Metas ATD Indígena'!I288</f>
        <v/>
      </c>
      <c r="H53" s="221" t="str">
        <f>'1.1 Metas ATD Indígena'!J288</f>
        <v/>
      </c>
      <c r="I53" s="221" t="str">
        <f>'1.1 Metas ATD Indígena'!K288</f>
        <v/>
      </c>
      <c r="J53" s="221" t="str">
        <f>'1.1 Metas ATD Indígena'!L288</f>
        <v/>
      </c>
      <c r="K53" s="221" t="str">
        <f>'1.1 Metas ATD Indígena'!M288</f>
        <v/>
      </c>
    </row>
    <row r="74" spans="1:11" ht="21" customHeight="1">
      <c r="A74" s="848" t="s">
        <v>501</v>
      </c>
      <c r="B74" s="848"/>
      <c r="C74" s="848"/>
      <c r="D74" s="848"/>
      <c r="E74" s="848"/>
      <c r="F74" s="848"/>
      <c r="G74" s="848"/>
      <c r="H74" s="848"/>
      <c r="I74" s="848"/>
      <c r="J74" s="848"/>
      <c r="K74" s="848"/>
    </row>
    <row r="75" spans="1:11" ht="21" customHeight="1">
      <c r="A75" s="848"/>
      <c r="B75" s="848"/>
      <c r="C75" s="847" t="s">
        <v>477</v>
      </c>
      <c r="D75" s="848" t="s">
        <v>2</v>
      </c>
      <c r="E75" s="848"/>
      <c r="F75" s="848"/>
      <c r="G75" s="848"/>
      <c r="H75" s="849" t="s">
        <v>500</v>
      </c>
      <c r="I75" s="849"/>
      <c r="J75" s="849"/>
      <c r="K75" s="849"/>
    </row>
    <row r="76" spans="1:11" ht="45">
      <c r="A76" s="848"/>
      <c r="B76" s="848"/>
      <c r="C76" s="847"/>
      <c r="D76" s="219" t="s">
        <v>480</v>
      </c>
      <c r="E76" s="219" t="s">
        <v>481</v>
      </c>
      <c r="F76" s="219" t="s">
        <v>482</v>
      </c>
      <c r="G76" s="219" t="s">
        <v>483</v>
      </c>
      <c r="H76" s="53" t="s">
        <v>484</v>
      </c>
      <c r="I76" s="53" t="s">
        <v>485</v>
      </c>
      <c r="J76" s="53" t="s">
        <v>486</v>
      </c>
      <c r="K76" s="53" t="s">
        <v>487</v>
      </c>
    </row>
    <row r="77" spans="1:11" ht="18" customHeight="1">
      <c r="A77" s="847" t="s">
        <v>491</v>
      </c>
      <c r="B77" s="225" t="s">
        <v>493</v>
      </c>
      <c r="C77" s="221">
        <f>'2. Metas Formación'!E213</f>
        <v>17384</v>
      </c>
      <c r="D77" s="227" t="str">
        <f>'2. Metas Formación'!F213</f>
        <v/>
      </c>
      <c r="E77" s="227">
        <f>'2. Metas Formación'!G213</f>
        <v>1158</v>
      </c>
      <c r="F77" s="227">
        <f>'2. Metas Formación'!H213</f>
        <v>963</v>
      </c>
      <c r="G77" s="227" t="str">
        <f>'2. Metas Formación'!I213</f>
        <v/>
      </c>
      <c r="H77" s="130" t="str">
        <f>'2. Metas Formación'!J213</f>
        <v/>
      </c>
      <c r="I77" s="130" t="str">
        <f>'2. Metas Formación'!K213</f>
        <v/>
      </c>
      <c r="J77" s="130" t="str">
        <f>'2. Metas Formación'!L213</f>
        <v/>
      </c>
      <c r="K77" s="130" t="str">
        <f>'2. Metas Formación'!M213</f>
        <v/>
      </c>
    </row>
    <row r="78" spans="1:11" ht="18" customHeight="1">
      <c r="A78" s="847"/>
      <c r="B78" s="226" t="s">
        <v>494</v>
      </c>
      <c r="C78" s="221">
        <f>'2. Metas Formación'!E214</f>
        <v>1186</v>
      </c>
      <c r="D78" s="227">
        <f>'2. Metas Formación'!F214</f>
        <v>6</v>
      </c>
      <c r="E78" s="227">
        <f>'2. Metas Formación'!G214</f>
        <v>286</v>
      </c>
      <c r="F78" s="227">
        <f>'2. Metas Formación'!H214</f>
        <v>464</v>
      </c>
      <c r="G78" s="227" t="str">
        <f>'2. Metas Formación'!I214</f>
        <v/>
      </c>
      <c r="H78" s="130">
        <f>'2. Metas Formación'!J214</f>
        <v>5.0590219224283303E-3</v>
      </c>
      <c r="I78" s="130">
        <f>'2. Metas Formación'!K214</f>
        <v>0.24620573355817876</v>
      </c>
      <c r="J78" s="130">
        <f>'2. Metas Formación'!L214</f>
        <v>0.63743676222596968</v>
      </c>
      <c r="K78" s="130" t="str">
        <f>'2. Metas Formación'!M214</f>
        <v/>
      </c>
    </row>
    <row r="79" spans="1:11" ht="18" customHeight="1">
      <c r="A79" s="847" t="s">
        <v>492</v>
      </c>
      <c r="B79" s="225" t="s">
        <v>493</v>
      </c>
      <c r="C79" s="221" t="s">
        <v>776</v>
      </c>
      <c r="D79" s="227" t="s">
        <v>776</v>
      </c>
      <c r="E79" s="227" t="str">
        <f>'2. Metas Formación'!G215</f>
        <v/>
      </c>
      <c r="F79" s="227" t="str">
        <f>'2. Metas Formación'!H215</f>
        <v/>
      </c>
      <c r="G79" s="227" t="str">
        <f>'2. Metas Formación'!I215</f>
        <v/>
      </c>
      <c r="H79" s="130">
        <v>0</v>
      </c>
      <c r="I79" s="130" t="str">
        <f>'2. Metas Formación'!K215</f>
        <v/>
      </c>
      <c r="J79" s="130" t="str">
        <f>'2. Metas Formación'!L215</f>
        <v/>
      </c>
      <c r="K79" s="130" t="str">
        <f>'2. Metas Formación'!M215</f>
        <v/>
      </c>
    </row>
    <row r="80" spans="1:11" ht="18" customHeight="1">
      <c r="A80" s="847"/>
      <c r="B80" s="226" t="s">
        <v>494</v>
      </c>
      <c r="C80" s="221" t="s">
        <v>776</v>
      </c>
      <c r="D80" s="227" t="s">
        <v>776</v>
      </c>
      <c r="E80" s="227" t="str">
        <f>'2. Metas Formación'!G216</f>
        <v/>
      </c>
      <c r="F80" s="227" t="str">
        <f>'2. Metas Formación'!H216</f>
        <v/>
      </c>
      <c r="G80" s="227" t="str">
        <f>'2. Metas Formación'!I216</f>
        <v/>
      </c>
      <c r="H80" s="130">
        <v>0</v>
      </c>
      <c r="I80" s="130" t="str">
        <f>'2. Metas Formación'!K216</f>
        <v/>
      </c>
      <c r="J80" s="130" t="str">
        <f>'2. Metas Formación'!L216</f>
        <v/>
      </c>
      <c r="K80" s="130" t="str">
        <f>'2. Metas Formación'!M216</f>
        <v/>
      </c>
    </row>
    <row r="81" spans="1:11" ht="18" customHeight="1">
      <c r="A81" s="847" t="s">
        <v>495</v>
      </c>
      <c r="B81" s="226" t="s">
        <v>497</v>
      </c>
      <c r="C81" s="221">
        <f>'2. Metas Formación'!E217</f>
        <v>700</v>
      </c>
      <c r="D81" s="227" t="str">
        <f>'2. Metas Formación'!F217</f>
        <v/>
      </c>
      <c r="E81" s="227">
        <f>'2. Metas Formación'!G217</f>
        <v>51</v>
      </c>
      <c r="F81" s="227">
        <f>'2. Metas Formación'!H217</f>
        <v>51</v>
      </c>
      <c r="G81" s="227" t="str">
        <f>'2. Metas Formación'!I217</f>
        <v/>
      </c>
      <c r="H81" s="130" t="str">
        <f>'2. Metas Formación'!J217</f>
        <v/>
      </c>
      <c r="I81" s="130" t="str">
        <f>'2. Metas Formación'!K217</f>
        <v/>
      </c>
      <c r="J81" s="130" t="str">
        <f>'2. Metas Formación'!L217</f>
        <v/>
      </c>
      <c r="K81" s="130" t="str">
        <f>'2. Metas Formación'!M217</f>
        <v/>
      </c>
    </row>
    <row r="82" spans="1:11" ht="18" customHeight="1">
      <c r="A82" s="847"/>
      <c r="B82" s="226" t="s">
        <v>498</v>
      </c>
      <c r="C82" s="221">
        <f>'2. Metas Formación'!E218</f>
        <v>280</v>
      </c>
      <c r="D82" s="227">
        <f>'2. Metas Formación'!F218</f>
        <v>51</v>
      </c>
      <c r="E82" s="227">
        <f>'2. Metas Formación'!G218</f>
        <v>15</v>
      </c>
      <c r="F82" s="227">
        <f>'2. Metas Formación'!H218</f>
        <v>34</v>
      </c>
      <c r="G82" s="227" t="str">
        <f>'2. Metas Formación'!I218</f>
        <v/>
      </c>
      <c r="H82" s="130">
        <f>'2. Metas Formación'!J218</f>
        <v>0.18214285714285713</v>
      </c>
      <c r="I82" s="130">
        <f>'2. Metas Formación'!K218</f>
        <v>0.23571428571428571</v>
      </c>
      <c r="J82" s="130">
        <f>'2. Metas Formación'!L218</f>
        <v>0.35714285714285715</v>
      </c>
      <c r="K82" s="130" t="str">
        <f>'2. Metas Formación'!M218</f>
        <v/>
      </c>
    </row>
    <row r="101" spans="1:11" s="222" customFormat="1" ht="21" customHeight="1">
      <c r="A101" s="857" t="s">
        <v>556</v>
      </c>
      <c r="B101" s="857"/>
      <c r="C101" s="857"/>
      <c r="D101" s="857"/>
      <c r="E101" s="857"/>
      <c r="F101" s="857"/>
      <c r="G101" s="857"/>
      <c r="H101" s="857"/>
      <c r="I101" s="857"/>
      <c r="J101" s="857"/>
      <c r="K101" s="857"/>
    </row>
    <row r="102" spans="1:11" ht="15.75">
      <c r="A102" s="848"/>
      <c r="B102" s="848"/>
      <c r="C102" s="847" t="s">
        <v>477</v>
      </c>
      <c r="D102" s="848" t="s">
        <v>2</v>
      </c>
      <c r="E102" s="848"/>
      <c r="F102" s="848"/>
      <c r="G102" s="848"/>
      <c r="H102" s="849" t="s">
        <v>500</v>
      </c>
      <c r="I102" s="849"/>
      <c r="J102" s="849"/>
      <c r="K102" s="849"/>
    </row>
    <row r="103" spans="1:11" ht="45">
      <c r="A103" s="848"/>
      <c r="B103" s="848"/>
      <c r="C103" s="847"/>
      <c r="D103" s="219" t="s">
        <v>480</v>
      </c>
      <c r="E103" s="219" t="s">
        <v>481</v>
      </c>
      <c r="F103" s="219" t="s">
        <v>482</v>
      </c>
      <c r="G103" s="219" t="s">
        <v>483</v>
      </c>
      <c r="H103" s="53" t="s">
        <v>484</v>
      </c>
      <c r="I103" s="53" t="s">
        <v>485</v>
      </c>
      <c r="J103" s="53" t="s">
        <v>486</v>
      </c>
      <c r="K103" s="53" t="s">
        <v>487</v>
      </c>
    </row>
    <row r="104" spans="1:11" ht="18" customHeight="1">
      <c r="A104" s="851" t="s">
        <v>3</v>
      </c>
      <c r="B104" s="180" t="s">
        <v>529</v>
      </c>
      <c r="C104" s="221" t="str">
        <f>'3.- Metas S.Vulnerabilidad'!E841</f>
        <v/>
      </c>
      <c r="D104" s="221" t="str">
        <f>'3.- Metas S.Vulnerabilidad'!F841</f>
        <v/>
      </c>
      <c r="E104" s="221" t="str">
        <f>'3.- Metas S.Vulnerabilidad'!G841</f>
        <v/>
      </c>
      <c r="F104" s="221" t="str">
        <f>'3.- Metas S.Vulnerabilidad'!H841</f>
        <v/>
      </c>
      <c r="G104" s="221" t="str">
        <f>'3.- Metas S.Vulnerabilidad'!I841</f>
        <v/>
      </c>
      <c r="H104" s="494" t="str">
        <f>'3.- Metas S.Vulnerabilidad'!J841</f>
        <v/>
      </c>
      <c r="I104" s="221" t="str">
        <f>'3.- Metas S.Vulnerabilidad'!K841</f>
        <v/>
      </c>
      <c r="J104" s="221" t="str">
        <f>'3.- Metas S.Vulnerabilidad'!L841</f>
        <v/>
      </c>
      <c r="K104" s="221" t="str">
        <f>'3.- Metas S.Vulnerabilidad'!M841</f>
        <v/>
      </c>
    </row>
    <row r="105" spans="1:11" ht="28.5">
      <c r="A105" s="852"/>
      <c r="B105" s="181" t="s">
        <v>515</v>
      </c>
      <c r="C105" s="221">
        <f>'3.- Metas S.Vulnerabilidad'!E842</f>
        <v>4</v>
      </c>
      <c r="D105" s="221" t="str">
        <f>'3.- Metas S.Vulnerabilidad'!F842</f>
        <v/>
      </c>
      <c r="E105" s="221">
        <f>'3.- Metas S.Vulnerabilidad'!G842</f>
        <v>1</v>
      </c>
      <c r="F105" s="221">
        <f>'3.- Metas S.Vulnerabilidad'!H842</f>
        <v>1</v>
      </c>
      <c r="G105" s="221" t="str">
        <f>'3.- Metas S.Vulnerabilidad'!I842</f>
        <v/>
      </c>
      <c r="H105" s="494" t="str">
        <f>'3.- Metas S.Vulnerabilidad'!J842</f>
        <v/>
      </c>
      <c r="I105" s="221" t="str">
        <f>'3.- Metas S.Vulnerabilidad'!K842</f>
        <v/>
      </c>
      <c r="J105" s="221" t="str">
        <f>'3.- Metas S.Vulnerabilidad'!L842</f>
        <v/>
      </c>
      <c r="K105" s="221" t="str">
        <f>'3.- Metas S.Vulnerabilidad'!M842</f>
        <v/>
      </c>
    </row>
    <row r="106" spans="1:11" ht="18" customHeight="1">
      <c r="A106" s="852"/>
      <c r="B106" s="181" t="s">
        <v>516</v>
      </c>
      <c r="C106" s="221">
        <f>'3.- Metas S.Vulnerabilidad'!E843</f>
        <v>660</v>
      </c>
      <c r="D106" s="221">
        <f>'3.- Metas S.Vulnerabilidad'!F843</f>
        <v>17</v>
      </c>
      <c r="E106" s="221">
        <f>'3.- Metas S.Vulnerabilidad'!G843</f>
        <v>226</v>
      </c>
      <c r="F106" s="221">
        <f>'3.- Metas S.Vulnerabilidad'!H843</f>
        <v>433</v>
      </c>
      <c r="G106" s="221" t="str">
        <f>'3.- Metas S.Vulnerabilidad'!I843</f>
        <v/>
      </c>
      <c r="H106" s="494">
        <f>'3.- Metas S.Vulnerabilidad'!J843</f>
        <v>2.5757575757575757E-2</v>
      </c>
      <c r="I106" s="221">
        <f>'3.- Metas S.Vulnerabilidad'!K843</f>
        <v>0.36818181818181817</v>
      </c>
      <c r="J106" s="221">
        <f>'3.- Metas S.Vulnerabilidad'!L843</f>
        <v>1.0242424242424242</v>
      </c>
      <c r="K106" s="221" t="str">
        <f>'3.- Metas S.Vulnerabilidad'!M843</f>
        <v/>
      </c>
    </row>
    <row r="107" spans="1:11" ht="18" customHeight="1">
      <c r="A107" s="852"/>
      <c r="B107" s="181" t="s">
        <v>517</v>
      </c>
      <c r="C107" s="221" t="str">
        <f>'3.- Metas S.Vulnerabilidad'!E844</f>
        <v/>
      </c>
      <c r="D107" s="221" t="s">
        <v>776</v>
      </c>
      <c r="E107" s="221" t="str">
        <f>'3.- Metas S.Vulnerabilidad'!G844</f>
        <v/>
      </c>
      <c r="F107" s="221" t="str">
        <f>'3.- Metas S.Vulnerabilidad'!H844</f>
        <v/>
      </c>
      <c r="G107" s="221" t="str">
        <f>'3.- Metas S.Vulnerabilidad'!I844</f>
        <v/>
      </c>
      <c r="H107" s="494">
        <v>0</v>
      </c>
      <c r="I107" s="221" t="str">
        <f>'3.- Metas S.Vulnerabilidad'!K844</f>
        <v/>
      </c>
      <c r="J107" s="221" t="str">
        <f>'3.- Metas S.Vulnerabilidad'!L844</f>
        <v/>
      </c>
      <c r="K107" s="221" t="str">
        <f>'3.- Metas S.Vulnerabilidad'!M844</f>
        <v/>
      </c>
    </row>
    <row r="108" spans="1:11" ht="18" customHeight="1">
      <c r="A108" s="852"/>
      <c r="B108" s="180" t="s">
        <v>702</v>
      </c>
      <c r="C108" s="221" t="s">
        <v>776</v>
      </c>
      <c r="D108" s="221" t="s">
        <v>776</v>
      </c>
      <c r="E108" s="221" t="str">
        <f>'3.- Metas S.Vulnerabilidad'!G845</f>
        <v/>
      </c>
      <c r="F108" s="221" t="str">
        <f>'3.- Metas S.Vulnerabilidad'!H845</f>
        <v/>
      </c>
      <c r="G108" s="221" t="str">
        <f>'3.- Metas S.Vulnerabilidad'!I845</f>
        <v/>
      </c>
      <c r="H108" s="494">
        <v>0</v>
      </c>
      <c r="I108" s="221" t="str">
        <f>'3.- Metas S.Vulnerabilidad'!K845</f>
        <v/>
      </c>
      <c r="J108" s="221" t="str">
        <f>'3.- Metas S.Vulnerabilidad'!L845</f>
        <v/>
      </c>
      <c r="K108" s="221" t="str">
        <f>'3.- Metas S.Vulnerabilidad'!M845</f>
        <v/>
      </c>
    </row>
    <row r="109" spans="1:11" ht="18" customHeight="1">
      <c r="A109" s="853"/>
      <c r="B109" s="181" t="s">
        <v>541</v>
      </c>
      <c r="C109" s="221">
        <f>'3.- Metas S.Vulnerabilidad'!E846</f>
        <v>23</v>
      </c>
      <c r="D109" s="221" t="s">
        <v>776</v>
      </c>
      <c r="E109" s="221" t="str">
        <f>'3.- Metas S.Vulnerabilidad'!G846</f>
        <v/>
      </c>
      <c r="F109" s="221" t="str">
        <f>'3.- Metas S.Vulnerabilidad'!H846</f>
        <v/>
      </c>
      <c r="G109" s="221" t="str">
        <f>'3.- Metas S.Vulnerabilidad'!I846</f>
        <v/>
      </c>
      <c r="H109" s="494">
        <v>0</v>
      </c>
      <c r="I109" s="221" t="str">
        <f>'3.- Metas S.Vulnerabilidad'!K846</f>
        <v/>
      </c>
      <c r="J109" s="221" t="str">
        <f>'3.- Metas S.Vulnerabilidad'!L846</f>
        <v/>
      </c>
      <c r="K109" s="221" t="str">
        <f>'3.- Metas S.Vulnerabilidad'!M846</f>
        <v/>
      </c>
    </row>
    <row r="110" spans="1:11" ht="18" customHeight="1">
      <c r="A110" s="854" t="s">
        <v>4</v>
      </c>
      <c r="B110" s="180" t="s">
        <v>529</v>
      </c>
      <c r="C110" s="221" t="str">
        <f>'3.- Metas S.Vulnerabilidad'!E847</f>
        <v/>
      </c>
      <c r="D110" s="221" t="str">
        <f>'3.- Metas S.Vulnerabilidad'!F847</f>
        <v/>
      </c>
      <c r="E110" s="221" t="str">
        <f>'3.- Metas S.Vulnerabilidad'!G847</f>
        <v/>
      </c>
      <c r="F110" s="221" t="str">
        <f>'3.- Metas S.Vulnerabilidad'!H847</f>
        <v/>
      </c>
      <c r="G110" s="221" t="str">
        <f>'3.- Metas S.Vulnerabilidad'!I847</f>
        <v/>
      </c>
      <c r="H110" s="494" t="str">
        <f>'3.- Metas S.Vulnerabilidad'!J847</f>
        <v/>
      </c>
      <c r="I110" s="221" t="str">
        <f>'3.- Metas S.Vulnerabilidad'!K847</f>
        <v/>
      </c>
      <c r="J110" s="221" t="str">
        <f>'3.- Metas S.Vulnerabilidad'!L847</f>
        <v/>
      </c>
      <c r="K110" s="221" t="str">
        <f>'3.- Metas S.Vulnerabilidad'!M847</f>
        <v/>
      </c>
    </row>
    <row r="111" spans="1:11" ht="28.5">
      <c r="A111" s="855"/>
      <c r="B111" s="181" t="s">
        <v>515</v>
      </c>
      <c r="C111" s="221">
        <f>'3.- Metas S.Vulnerabilidad'!E848</f>
        <v>7</v>
      </c>
      <c r="D111" s="221">
        <f>'3.- Metas S.Vulnerabilidad'!F848</f>
        <v>1</v>
      </c>
      <c r="E111" s="221" t="str">
        <f>'3.- Metas S.Vulnerabilidad'!G848</f>
        <v/>
      </c>
      <c r="F111" s="221">
        <f>'3.- Metas S.Vulnerabilidad'!H848</f>
        <v>3</v>
      </c>
      <c r="G111" s="221" t="str">
        <f>'3.- Metas S.Vulnerabilidad'!I848</f>
        <v/>
      </c>
      <c r="H111" s="494">
        <f>'3.- Metas S.Vulnerabilidad'!J848</f>
        <v>0.14285714285714285</v>
      </c>
      <c r="I111" s="221" t="str">
        <f>'3.- Metas S.Vulnerabilidad'!K848</f>
        <v/>
      </c>
      <c r="J111" s="221" t="str">
        <f>'3.- Metas S.Vulnerabilidad'!L848</f>
        <v/>
      </c>
      <c r="K111" s="221" t="str">
        <f>'3.- Metas S.Vulnerabilidad'!M848</f>
        <v/>
      </c>
    </row>
    <row r="112" spans="1:11" ht="18" customHeight="1">
      <c r="A112" s="855"/>
      <c r="B112" s="181" t="s">
        <v>516</v>
      </c>
      <c r="C112" s="221">
        <f>'3.- Metas S.Vulnerabilidad'!E849</f>
        <v>1347</v>
      </c>
      <c r="D112" s="221">
        <f>'3.- Metas S.Vulnerabilidad'!F849</f>
        <v>1</v>
      </c>
      <c r="E112" s="221">
        <f>'3.- Metas S.Vulnerabilidad'!G849</f>
        <v>711</v>
      </c>
      <c r="F112" s="221">
        <f>'3.- Metas S.Vulnerabilidad'!H849</f>
        <v>789</v>
      </c>
      <c r="G112" s="221" t="str">
        <f>'3.- Metas S.Vulnerabilidad'!I849</f>
        <v/>
      </c>
      <c r="H112" s="494">
        <f>'3.- Metas S.Vulnerabilidad'!J849</f>
        <v>7.4239049740163323E-4</v>
      </c>
      <c r="I112" s="221">
        <f>'3.- Metas S.Vulnerabilidad'!K849</f>
        <v>0.52858203414996285</v>
      </c>
      <c r="J112" s="221">
        <f>'3.- Metas S.Vulnerabilidad'!L849</f>
        <v>1.1143281365998514</v>
      </c>
      <c r="K112" s="221" t="str">
        <f>'3.- Metas S.Vulnerabilidad'!M849</f>
        <v/>
      </c>
    </row>
    <row r="113" spans="1:11" ht="18" customHeight="1">
      <c r="A113" s="855"/>
      <c r="B113" s="181" t="s">
        <v>517</v>
      </c>
      <c r="C113" s="221">
        <f>'3.- Metas S.Vulnerabilidad'!E850</f>
        <v>1</v>
      </c>
      <c r="D113" s="221" t="str">
        <f>'3.- Metas S.Vulnerabilidad'!F850</f>
        <v/>
      </c>
      <c r="E113" s="221">
        <f>'3.- Metas S.Vulnerabilidad'!G850</f>
        <v>1</v>
      </c>
      <c r="F113" s="221" t="str">
        <f>'3.- Metas S.Vulnerabilidad'!H850</f>
        <v/>
      </c>
      <c r="G113" s="221" t="str">
        <f>'3.- Metas S.Vulnerabilidad'!I850</f>
        <v/>
      </c>
      <c r="H113" s="494" t="str">
        <f>'3.- Metas S.Vulnerabilidad'!J850</f>
        <v/>
      </c>
      <c r="I113" s="221" t="str">
        <f>'3.- Metas S.Vulnerabilidad'!K850</f>
        <v/>
      </c>
      <c r="J113" s="221" t="str">
        <f>'3.- Metas S.Vulnerabilidad'!L850</f>
        <v/>
      </c>
      <c r="K113" s="221" t="str">
        <f>'3.- Metas S.Vulnerabilidad'!M850</f>
        <v/>
      </c>
    </row>
    <row r="114" spans="1:11" ht="18" customHeight="1">
      <c r="A114" s="855"/>
      <c r="B114" s="180" t="s">
        <v>702</v>
      </c>
      <c r="C114" s="221" t="s">
        <v>776</v>
      </c>
      <c r="D114" s="221" t="s">
        <v>776</v>
      </c>
      <c r="E114" s="221" t="str">
        <f>'3.- Metas S.Vulnerabilidad'!G851</f>
        <v/>
      </c>
      <c r="F114" s="221" t="str">
        <f>'3.- Metas S.Vulnerabilidad'!H851</f>
        <v/>
      </c>
      <c r="G114" s="221" t="str">
        <f>'3.- Metas S.Vulnerabilidad'!I851</f>
        <v/>
      </c>
      <c r="H114" s="494">
        <v>0</v>
      </c>
      <c r="I114" s="221" t="str">
        <f>'3.- Metas S.Vulnerabilidad'!K851</f>
        <v/>
      </c>
      <c r="J114" s="221" t="str">
        <f>'3.- Metas S.Vulnerabilidad'!L851</f>
        <v/>
      </c>
      <c r="K114" s="221" t="str">
        <f>'3.- Metas S.Vulnerabilidad'!M851</f>
        <v/>
      </c>
    </row>
    <row r="115" spans="1:11" ht="18" customHeight="1">
      <c r="A115" s="856"/>
      <c r="B115" s="181" t="s">
        <v>541</v>
      </c>
      <c r="C115" s="221">
        <f>'3.- Metas S.Vulnerabilidad'!E852</f>
        <v>26</v>
      </c>
      <c r="D115" s="221" t="s">
        <v>776</v>
      </c>
      <c r="E115" s="221" t="str">
        <f>'3.- Metas S.Vulnerabilidad'!G852</f>
        <v/>
      </c>
      <c r="F115" s="221" t="str">
        <f>'3.- Metas S.Vulnerabilidad'!H852</f>
        <v/>
      </c>
      <c r="G115" s="221" t="str">
        <f>'3.- Metas S.Vulnerabilidad'!I852</f>
        <v/>
      </c>
      <c r="H115" s="494">
        <v>0</v>
      </c>
      <c r="I115" s="221" t="str">
        <f>'3.- Metas S.Vulnerabilidad'!K852</f>
        <v/>
      </c>
      <c r="J115" s="221" t="str">
        <f>'3.- Metas S.Vulnerabilidad'!L852</f>
        <v/>
      </c>
      <c r="K115" s="221" t="str">
        <f>'3.- Metas S.Vulnerabilidad'!M852</f>
        <v/>
      </c>
    </row>
    <row r="116" spans="1:11" ht="18" customHeight="1">
      <c r="A116" s="851" t="s">
        <v>5</v>
      </c>
      <c r="B116" s="180" t="s">
        <v>529</v>
      </c>
      <c r="C116" s="221" t="str">
        <f>'3.- Metas S.Vulnerabilidad'!E853</f>
        <v/>
      </c>
      <c r="D116" s="221" t="str">
        <f>'3.- Metas S.Vulnerabilidad'!F853</f>
        <v/>
      </c>
      <c r="E116" s="221" t="str">
        <f>'3.- Metas S.Vulnerabilidad'!G853</f>
        <v/>
      </c>
      <c r="F116" s="221" t="str">
        <f>'3.- Metas S.Vulnerabilidad'!H853</f>
        <v/>
      </c>
      <c r="G116" s="221" t="str">
        <f>'3.- Metas S.Vulnerabilidad'!I853</f>
        <v/>
      </c>
      <c r="H116" s="494" t="str">
        <f>'3.- Metas S.Vulnerabilidad'!J853</f>
        <v/>
      </c>
      <c r="I116" s="221" t="str">
        <f>'3.- Metas S.Vulnerabilidad'!K853</f>
        <v/>
      </c>
      <c r="J116" s="221" t="str">
        <f>'3.- Metas S.Vulnerabilidad'!L853</f>
        <v/>
      </c>
      <c r="K116" s="221" t="str">
        <f>'3.- Metas S.Vulnerabilidad'!M853</f>
        <v/>
      </c>
    </row>
    <row r="117" spans="1:11" ht="28.5">
      <c r="A117" s="852"/>
      <c r="B117" s="181" t="s">
        <v>515</v>
      </c>
      <c r="C117" s="221">
        <f>'3.- Metas S.Vulnerabilidad'!E854</f>
        <v>26</v>
      </c>
      <c r="D117" s="221">
        <f>'3.- Metas S.Vulnerabilidad'!F854</f>
        <v>6</v>
      </c>
      <c r="E117" s="221">
        <f>'3.- Metas S.Vulnerabilidad'!G854</f>
        <v>13</v>
      </c>
      <c r="F117" s="221">
        <f>'3.- Metas S.Vulnerabilidad'!H854</f>
        <v>14</v>
      </c>
      <c r="G117" s="221" t="str">
        <f>'3.- Metas S.Vulnerabilidad'!I854</f>
        <v/>
      </c>
      <c r="H117" s="494">
        <f>'3.- Metas S.Vulnerabilidad'!J854</f>
        <v>0.23076923076923078</v>
      </c>
      <c r="I117" s="221">
        <f>'3.- Metas S.Vulnerabilidad'!K854</f>
        <v>0.73076923076923073</v>
      </c>
      <c r="J117" s="221">
        <f>'3.- Metas S.Vulnerabilidad'!L854</f>
        <v>1.2692307692307692</v>
      </c>
      <c r="K117" s="221" t="str">
        <f>'3.- Metas S.Vulnerabilidad'!M854</f>
        <v/>
      </c>
    </row>
    <row r="118" spans="1:11" ht="18" customHeight="1">
      <c r="A118" s="852"/>
      <c r="B118" s="181" t="s">
        <v>516</v>
      </c>
      <c r="C118" s="221" t="s">
        <v>776</v>
      </c>
      <c r="D118" s="221" t="s">
        <v>776</v>
      </c>
      <c r="E118" s="221">
        <f>'3.- Metas S.Vulnerabilidad'!G855</f>
        <v>361</v>
      </c>
      <c r="F118" s="221">
        <f>'3.- Metas S.Vulnerabilidad'!H855</f>
        <v>428</v>
      </c>
      <c r="G118" s="221" t="str">
        <f>'3.- Metas S.Vulnerabilidad'!I855</f>
        <v/>
      </c>
      <c r="H118" s="494">
        <v>0</v>
      </c>
      <c r="I118" s="221" t="str">
        <f>'3.- Metas S.Vulnerabilidad'!K855</f>
        <v/>
      </c>
      <c r="J118" s="221" t="str">
        <f>'3.- Metas S.Vulnerabilidad'!L855</f>
        <v/>
      </c>
      <c r="K118" s="221" t="str">
        <f>'3.- Metas S.Vulnerabilidad'!M855</f>
        <v/>
      </c>
    </row>
    <row r="119" spans="1:11" ht="18" customHeight="1">
      <c r="A119" s="852"/>
      <c r="B119" s="181" t="s">
        <v>517</v>
      </c>
      <c r="C119" s="221">
        <f>'3.- Metas S.Vulnerabilidad'!E856</f>
        <v>4</v>
      </c>
      <c r="D119" s="221" t="s">
        <v>776</v>
      </c>
      <c r="E119" s="221">
        <f>'3.- Metas S.Vulnerabilidad'!G856</f>
        <v>2</v>
      </c>
      <c r="F119" s="221" t="str">
        <f>'3.- Metas S.Vulnerabilidad'!H856</f>
        <v/>
      </c>
      <c r="G119" s="221" t="str">
        <f>'3.- Metas S.Vulnerabilidad'!I856</f>
        <v/>
      </c>
      <c r="H119" s="494">
        <v>0</v>
      </c>
      <c r="I119" s="221" t="str">
        <f>'3.- Metas S.Vulnerabilidad'!K856</f>
        <v/>
      </c>
      <c r="J119" s="221" t="str">
        <f>'3.- Metas S.Vulnerabilidad'!L856</f>
        <v/>
      </c>
      <c r="K119" s="221" t="str">
        <f>'3.- Metas S.Vulnerabilidad'!M856</f>
        <v/>
      </c>
    </row>
    <row r="120" spans="1:11" ht="18" customHeight="1">
      <c r="A120" s="852"/>
      <c r="B120" s="180" t="s">
        <v>702</v>
      </c>
      <c r="C120" s="221" t="s">
        <v>776</v>
      </c>
      <c r="D120" s="221" t="s">
        <v>776</v>
      </c>
      <c r="E120" s="221" t="str">
        <f>'3.- Metas S.Vulnerabilidad'!G857</f>
        <v/>
      </c>
      <c r="F120" s="221" t="str">
        <f>'3.- Metas S.Vulnerabilidad'!H857</f>
        <v/>
      </c>
      <c r="G120" s="221" t="str">
        <f>'3.- Metas S.Vulnerabilidad'!I857</f>
        <v/>
      </c>
      <c r="H120" s="494">
        <v>0</v>
      </c>
      <c r="I120" s="221" t="str">
        <f>'3.- Metas S.Vulnerabilidad'!K857</f>
        <v/>
      </c>
      <c r="J120" s="221" t="str">
        <f>'3.- Metas S.Vulnerabilidad'!L857</f>
        <v/>
      </c>
      <c r="K120" s="221" t="str">
        <f>'3.- Metas S.Vulnerabilidad'!M857</f>
        <v/>
      </c>
    </row>
    <row r="121" spans="1:11" ht="18" customHeight="1">
      <c r="A121" s="852"/>
      <c r="B121" s="181" t="s">
        <v>541</v>
      </c>
      <c r="C121" s="221">
        <f>'3.- Metas S.Vulnerabilidad'!E858</f>
        <v>22</v>
      </c>
      <c r="D121" s="221" t="s">
        <v>776</v>
      </c>
      <c r="E121" s="221" t="str">
        <f>'3.- Metas S.Vulnerabilidad'!G858</f>
        <v/>
      </c>
      <c r="F121" s="221" t="str">
        <f>'3.- Metas S.Vulnerabilidad'!H858</f>
        <v/>
      </c>
      <c r="G121" s="221" t="str">
        <f>'3.- Metas S.Vulnerabilidad'!I858</f>
        <v/>
      </c>
      <c r="H121" s="494">
        <v>0</v>
      </c>
      <c r="I121" s="221" t="str">
        <f>'3.- Metas S.Vulnerabilidad'!K858</f>
        <v/>
      </c>
      <c r="J121" s="221" t="str">
        <f>'3.- Metas S.Vulnerabilidad'!L858</f>
        <v/>
      </c>
      <c r="K121" s="221" t="str">
        <f>'3.- Metas S.Vulnerabilidad'!M858</f>
        <v/>
      </c>
    </row>
    <row r="122" spans="1:11" ht="18" customHeight="1">
      <c r="A122" s="853"/>
      <c r="B122" s="180" t="s">
        <v>582</v>
      </c>
      <c r="C122" s="221">
        <f>'3.- Metas S.Vulnerabilidad'!E859</f>
        <v>137</v>
      </c>
      <c r="D122" s="221">
        <f>'3.- Metas S.Vulnerabilidad'!F859</f>
        <v>15</v>
      </c>
      <c r="E122" s="221">
        <f>'3.- Metas S.Vulnerabilidad'!G859</f>
        <v>28</v>
      </c>
      <c r="F122" s="221">
        <f>'3.- Metas S.Vulnerabilidad'!H859</f>
        <v>61</v>
      </c>
      <c r="G122" s="221" t="str">
        <f>'3.- Metas S.Vulnerabilidad'!I859</f>
        <v/>
      </c>
      <c r="H122" s="494">
        <f>'3.- Metas S.Vulnerabilidad'!J859</f>
        <v>0.10948905109489052</v>
      </c>
      <c r="I122" s="221">
        <f>'3.- Metas S.Vulnerabilidad'!K859</f>
        <v>0.31386861313868614</v>
      </c>
      <c r="J122" s="221">
        <f>'3.- Metas S.Vulnerabilidad'!L859</f>
        <v>0.75912408759124084</v>
      </c>
      <c r="K122" s="221" t="str">
        <f>'3.- Metas S.Vulnerabilidad'!M859</f>
        <v/>
      </c>
    </row>
    <row r="123" spans="1:11" ht="18" customHeight="1">
      <c r="A123" s="854" t="s">
        <v>6</v>
      </c>
      <c r="B123" s="180" t="s">
        <v>529</v>
      </c>
      <c r="C123" s="221" t="str">
        <f>'3.- Metas S.Vulnerabilidad'!E860</f>
        <v/>
      </c>
      <c r="D123" s="221" t="str">
        <f>'3.- Metas S.Vulnerabilidad'!F860</f>
        <v/>
      </c>
      <c r="E123" s="221" t="str">
        <f>'3.- Metas S.Vulnerabilidad'!G860</f>
        <v/>
      </c>
      <c r="F123" s="221" t="str">
        <f>'3.- Metas S.Vulnerabilidad'!H860</f>
        <v/>
      </c>
      <c r="G123" s="221" t="str">
        <f>'3.- Metas S.Vulnerabilidad'!I860</f>
        <v/>
      </c>
      <c r="H123" s="494" t="str">
        <f>'3.- Metas S.Vulnerabilidad'!J860</f>
        <v/>
      </c>
      <c r="I123" s="221" t="str">
        <f>'3.- Metas S.Vulnerabilidad'!K860</f>
        <v/>
      </c>
      <c r="J123" s="221" t="str">
        <f>'3.- Metas S.Vulnerabilidad'!L860</f>
        <v/>
      </c>
      <c r="K123" s="221" t="str">
        <f>'3.- Metas S.Vulnerabilidad'!M860</f>
        <v/>
      </c>
    </row>
    <row r="124" spans="1:11" ht="28.5">
      <c r="A124" s="855"/>
      <c r="B124" s="181" t="s">
        <v>515</v>
      </c>
      <c r="C124" s="221">
        <f>'3.- Metas S.Vulnerabilidad'!E861</f>
        <v>43</v>
      </c>
      <c r="D124" s="221">
        <f>'3.- Metas S.Vulnerabilidad'!F861</f>
        <v>4</v>
      </c>
      <c r="E124" s="221">
        <f>'3.- Metas S.Vulnerabilidad'!G861</f>
        <v>13</v>
      </c>
      <c r="F124" s="221">
        <f>'3.- Metas S.Vulnerabilidad'!H861</f>
        <v>29</v>
      </c>
      <c r="G124" s="221" t="str">
        <f>'3.- Metas S.Vulnerabilidad'!I861</f>
        <v/>
      </c>
      <c r="H124" s="494">
        <f>'3.- Metas S.Vulnerabilidad'!J861</f>
        <v>9.3023255813953487E-2</v>
      </c>
      <c r="I124" s="221">
        <f>'3.- Metas S.Vulnerabilidad'!K861</f>
        <v>0.39534883720930231</v>
      </c>
      <c r="J124" s="221">
        <f>'3.- Metas S.Vulnerabilidad'!L861</f>
        <v>1.069767441860465</v>
      </c>
      <c r="K124" s="221" t="str">
        <f>'3.- Metas S.Vulnerabilidad'!M861</f>
        <v/>
      </c>
    </row>
    <row r="125" spans="1:11" ht="18" customHeight="1">
      <c r="A125" s="855"/>
      <c r="B125" s="181" t="s">
        <v>516</v>
      </c>
      <c r="C125" s="221" t="s">
        <v>776</v>
      </c>
      <c r="D125" s="221" t="s">
        <v>776</v>
      </c>
      <c r="E125" s="221">
        <f>'3.- Metas S.Vulnerabilidad'!G862</f>
        <v>304</v>
      </c>
      <c r="F125" s="221">
        <f>'3.- Metas S.Vulnerabilidad'!H862</f>
        <v>350</v>
      </c>
      <c r="G125" s="221" t="str">
        <f>'3.- Metas S.Vulnerabilidad'!I862</f>
        <v/>
      </c>
      <c r="H125" s="494">
        <v>0</v>
      </c>
      <c r="I125" s="221" t="str">
        <f>'3.- Metas S.Vulnerabilidad'!K862</f>
        <v/>
      </c>
      <c r="J125" s="221" t="str">
        <f>'3.- Metas S.Vulnerabilidad'!L862</f>
        <v/>
      </c>
      <c r="K125" s="221" t="str">
        <f>'3.- Metas S.Vulnerabilidad'!M862</f>
        <v/>
      </c>
    </row>
    <row r="126" spans="1:11" ht="18" customHeight="1">
      <c r="A126" s="855"/>
      <c r="B126" s="181" t="s">
        <v>517</v>
      </c>
      <c r="C126" s="221">
        <f>'3.- Metas S.Vulnerabilidad'!E863</f>
        <v>25</v>
      </c>
      <c r="D126" s="221" t="s">
        <v>776</v>
      </c>
      <c r="E126" s="221">
        <f>'3.- Metas S.Vulnerabilidad'!G863</f>
        <v>5</v>
      </c>
      <c r="F126" s="221" t="str">
        <f>'3.- Metas S.Vulnerabilidad'!H863</f>
        <v/>
      </c>
      <c r="G126" s="221" t="str">
        <f>'3.- Metas S.Vulnerabilidad'!I863</f>
        <v/>
      </c>
      <c r="H126" s="494">
        <v>0</v>
      </c>
      <c r="I126" s="221">
        <f>'3.- Metas S.Vulnerabilidad'!K863</f>
        <v>0.36</v>
      </c>
      <c r="J126" s="221" t="str">
        <f>'3.- Metas S.Vulnerabilidad'!L863</f>
        <v/>
      </c>
      <c r="K126" s="221" t="str">
        <f>'3.- Metas S.Vulnerabilidad'!M863</f>
        <v/>
      </c>
    </row>
    <row r="127" spans="1:11" ht="18" customHeight="1">
      <c r="A127" s="855"/>
      <c r="B127" s="180" t="s">
        <v>702</v>
      </c>
      <c r="C127" s="221" t="s">
        <v>776</v>
      </c>
      <c r="D127" s="221" t="s">
        <v>776</v>
      </c>
      <c r="E127" s="221" t="str">
        <f>'3.- Metas S.Vulnerabilidad'!G864</f>
        <v/>
      </c>
      <c r="F127" s="221" t="str">
        <f>'3.- Metas S.Vulnerabilidad'!H864</f>
        <v/>
      </c>
      <c r="G127" s="221" t="str">
        <f>'3.- Metas S.Vulnerabilidad'!I864</f>
        <v/>
      </c>
      <c r="H127" s="494">
        <v>0</v>
      </c>
      <c r="I127" s="221" t="str">
        <f>'3.- Metas S.Vulnerabilidad'!K864</f>
        <v/>
      </c>
      <c r="J127" s="221" t="str">
        <f>'3.- Metas S.Vulnerabilidad'!L864</f>
        <v/>
      </c>
      <c r="K127" s="221" t="str">
        <f>'3.- Metas S.Vulnerabilidad'!M864</f>
        <v/>
      </c>
    </row>
    <row r="128" spans="1:11" ht="18" customHeight="1">
      <c r="A128" s="856"/>
      <c r="B128" s="181" t="s">
        <v>541</v>
      </c>
      <c r="C128" s="221">
        <f>'3.- Metas S.Vulnerabilidad'!E865</f>
        <v>10</v>
      </c>
      <c r="D128" s="221" t="s">
        <v>776</v>
      </c>
      <c r="E128" s="221" t="str">
        <f>'3.- Metas S.Vulnerabilidad'!G865</f>
        <v/>
      </c>
      <c r="F128" s="221" t="str">
        <f>'3.- Metas S.Vulnerabilidad'!H865</f>
        <v/>
      </c>
      <c r="G128" s="221" t="str">
        <f>'3.- Metas S.Vulnerabilidad'!I865</f>
        <v/>
      </c>
      <c r="H128" s="494">
        <v>0</v>
      </c>
      <c r="I128" s="221" t="str">
        <f>'3.- Metas S.Vulnerabilidad'!K865</f>
        <v/>
      </c>
      <c r="J128" s="221" t="str">
        <f>'3.- Metas S.Vulnerabilidad'!L865</f>
        <v/>
      </c>
      <c r="K128" s="221" t="str">
        <f>'3.- Metas S.Vulnerabilidad'!M865</f>
        <v/>
      </c>
    </row>
    <row r="129" spans="1:11" ht="18">
      <c r="A129" s="232"/>
      <c r="B129" s="229"/>
      <c r="C129" s="230"/>
      <c r="D129" s="231"/>
      <c r="E129" s="231"/>
      <c r="F129" s="231"/>
      <c r="G129" s="231"/>
      <c r="H129" s="131"/>
      <c r="I129" s="131"/>
      <c r="J129" s="131"/>
      <c r="K129" s="131"/>
    </row>
    <row r="130" spans="1:11" ht="18">
      <c r="A130" s="232"/>
      <c r="B130" s="229"/>
      <c r="C130" s="230"/>
      <c r="D130" s="231"/>
      <c r="E130" s="231"/>
      <c r="F130" s="231"/>
      <c r="G130" s="231"/>
      <c r="H130" s="131"/>
      <c r="I130" s="131"/>
      <c r="J130" s="131"/>
      <c r="K130" s="131"/>
    </row>
    <row r="131" spans="1:11" ht="18">
      <c r="A131" s="232"/>
      <c r="B131" s="229"/>
      <c r="C131" s="230"/>
      <c r="D131" s="231"/>
      <c r="E131" s="231"/>
      <c r="F131" s="231"/>
      <c r="G131" s="231"/>
      <c r="H131" s="131"/>
      <c r="I131" s="131"/>
      <c r="J131" s="131"/>
      <c r="K131" s="131"/>
    </row>
    <row r="132" spans="1:11" ht="18">
      <c r="A132" s="232"/>
      <c r="B132" s="229"/>
      <c r="C132" s="230"/>
      <c r="D132" s="231"/>
      <c r="E132" s="231"/>
      <c r="F132" s="231"/>
      <c r="G132" s="231"/>
      <c r="H132" s="131"/>
      <c r="I132" s="131"/>
      <c r="J132" s="131"/>
      <c r="K132" s="131"/>
    </row>
    <row r="157" spans="1:12" ht="15.75">
      <c r="A157" s="857" t="s">
        <v>557</v>
      </c>
      <c r="B157" s="857"/>
      <c r="C157" s="857"/>
      <c r="D157" s="857"/>
      <c r="E157" s="857"/>
      <c r="F157" s="857"/>
      <c r="G157" s="857"/>
      <c r="H157" s="240"/>
      <c r="I157" s="235"/>
      <c r="J157" s="233"/>
      <c r="K157" s="233"/>
      <c r="L157" s="234"/>
    </row>
    <row r="158" spans="1:12" ht="18" customHeight="1">
      <c r="A158" s="682" t="s">
        <v>0</v>
      </c>
      <c r="B158" s="682" t="s">
        <v>145</v>
      </c>
      <c r="C158" s="682" t="s">
        <v>146</v>
      </c>
      <c r="D158" s="682"/>
      <c r="E158" s="682"/>
      <c r="F158" s="683" t="s">
        <v>17</v>
      </c>
      <c r="G158" s="683"/>
      <c r="H158" s="119"/>
      <c r="I158" s="234"/>
      <c r="J158" s="234"/>
      <c r="K158" s="234"/>
      <c r="L158" s="234"/>
    </row>
    <row r="159" spans="1:12" ht="15">
      <c r="A159" s="682"/>
      <c r="B159" s="682"/>
      <c r="C159" s="682"/>
      <c r="D159" s="682"/>
      <c r="E159" s="682"/>
      <c r="F159" s="683"/>
      <c r="G159" s="683"/>
      <c r="H159" s="119"/>
      <c r="I159" s="234"/>
      <c r="J159" s="234"/>
      <c r="K159" s="234"/>
      <c r="L159" s="234"/>
    </row>
    <row r="160" spans="1:12">
      <c r="A160" s="189" t="s">
        <v>3</v>
      </c>
      <c r="B160" s="236">
        <f>'4.- MEVyT Acreditación'!B15</f>
        <v>766</v>
      </c>
      <c r="C160" s="860">
        <f>'4.- MEVyT Acreditación'!C15</f>
        <v>726</v>
      </c>
      <c r="D160" s="860"/>
      <c r="E160" s="860"/>
      <c r="F160" s="861">
        <f>'4.- MEVyT Acreditación'!D15</f>
        <v>0.9477806788511749</v>
      </c>
      <c r="G160" s="862"/>
      <c r="H160" s="238"/>
    </row>
    <row r="161" spans="1:8">
      <c r="A161" s="236" t="s">
        <v>4</v>
      </c>
      <c r="B161" s="236">
        <f>'4.- MEVyT Acreditación'!B16</f>
        <v>2702</v>
      </c>
      <c r="C161" s="860">
        <f>'4.- MEVyT Acreditación'!C16</f>
        <v>2534</v>
      </c>
      <c r="D161" s="860"/>
      <c r="E161" s="860"/>
      <c r="F161" s="861">
        <f>'4.- MEVyT Acreditación'!D16</f>
        <v>0.93782383419689119</v>
      </c>
      <c r="G161" s="862"/>
      <c r="H161" s="239"/>
    </row>
    <row r="162" spans="1:8">
      <c r="A162" s="237" t="s">
        <v>5</v>
      </c>
      <c r="B162" s="236">
        <f>'4.- MEVyT Acreditación'!B17</f>
        <v>5473</v>
      </c>
      <c r="C162" s="860">
        <f>'4.- MEVyT Acreditación'!C17</f>
        <v>4761</v>
      </c>
      <c r="D162" s="860"/>
      <c r="E162" s="860"/>
      <c r="F162" s="861">
        <f>'4.- MEVyT Acreditación'!D17</f>
        <v>0.86990681527498626</v>
      </c>
      <c r="G162" s="862"/>
      <c r="H162" s="239"/>
    </row>
    <row r="163" spans="1:8">
      <c r="A163" s="237" t="s">
        <v>6</v>
      </c>
      <c r="B163" s="236">
        <f>'4.- MEVyT Acreditación'!B18</f>
        <v>12345</v>
      </c>
      <c r="C163" s="860">
        <f>'4.- MEVyT Acreditación'!C18</f>
        <v>8200</v>
      </c>
      <c r="D163" s="860"/>
      <c r="E163" s="860"/>
      <c r="F163" s="861">
        <f>'4.- MEVyT Acreditación'!D18</f>
        <v>0.66423653300931551</v>
      </c>
      <c r="G163" s="862"/>
      <c r="H163" s="239"/>
    </row>
    <row r="164" spans="1:8" ht="15">
      <c r="A164" s="53" t="s">
        <v>7</v>
      </c>
      <c r="B164" s="53">
        <f>SUM(B160:B163)</f>
        <v>21286</v>
      </c>
      <c r="C164" s="707">
        <f>SUM(C160:E163)</f>
        <v>16221</v>
      </c>
      <c r="D164" s="708"/>
      <c r="E164" s="709"/>
      <c r="F164" s="858">
        <f>SUM(F64:F160)</f>
        <v>3620.9477806788514</v>
      </c>
      <c r="G164" s="859"/>
      <c r="H164" s="239"/>
    </row>
    <row r="165" spans="1:8">
      <c r="A165" s="57"/>
      <c r="B165" s="56"/>
      <c r="C165" s="56"/>
      <c r="D165" s="56"/>
      <c r="H165" s="234"/>
    </row>
    <row r="166" spans="1:8">
      <c r="A166" s="57"/>
      <c r="B166" s="56"/>
      <c r="C166" s="56"/>
      <c r="D166" s="56"/>
      <c r="H166" s="234"/>
    </row>
    <row r="167" spans="1:8">
      <c r="A167" s="57"/>
      <c r="B167" s="56"/>
      <c r="C167" s="56"/>
      <c r="D167" s="56"/>
      <c r="H167" s="234"/>
    </row>
    <row r="168" spans="1:8">
      <c r="A168" s="57"/>
      <c r="B168" s="56"/>
      <c r="C168" s="56"/>
      <c r="D168" s="56"/>
      <c r="H168" s="234"/>
    </row>
    <row r="169" spans="1:8">
      <c r="A169" s="682" t="s">
        <v>0</v>
      </c>
      <c r="B169" s="682" t="s">
        <v>147</v>
      </c>
      <c r="C169" s="682" t="s">
        <v>148</v>
      </c>
      <c r="D169" s="682"/>
      <c r="E169" s="682"/>
      <c r="F169" s="683" t="s">
        <v>17</v>
      </c>
      <c r="G169" s="683"/>
    </row>
    <row r="170" spans="1:8" ht="18" customHeight="1">
      <c r="A170" s="682"/>
      <c r="B170" s="682"/>
      <c r="C170" s="682"/>
      <c r="D170" s="682"/>
      <c r="E170" s="682"/>
      <c r="F170" s="683"/>
      <c r="G170" s="683"/>
    </row>
    <row r="171" spans="1:8">
      <c r="A171" s="236" t="s">
        <v>4</v>
      </c>
      <c r="B171" s="236">
        <f>'4.- MEVyT Acreditación'!B26</f>
        <v>226</v>
      </c>
      <c r="C171" s="860">
        <f>'4.- MEVyT Acreditación'!C26</f>
        <v>224</v>
      </c>
      <c r="D171" s="860"/>
      <c r="E171" s="860"/>
      <c r="F171" s="861">
        <f>IFERROR(C171/B171,"")</f>
        <v>0.99115044247787609</v>
      </c>
      <c r="G171" s="862"/>
    </row>
    <row r="172" spans="1:8">
      <c r="A172" s="237" t="s">
        <v>5</v>
      </c>
      <c r="B172" s="236">
        <f>'4.- MEVyT Acreditación'!B27</f>
        <v>3988</v>
      </c>
      <c r="C172" s="860">
        <f>'4.- MEVyT Acreditación'!C27</f>
        <v>3733</v>
      </c>
      <c r="D172" s="860"/>
      <c r="E172" s="860"/>
      <c r="F172" s="861">
        <f>IFERROR(C172/B172,"")</f>
        <v>0.93605817452357076</v>
      </c>
      <c r="G172" s="862"/>
    </row>
    <row r="173" spans="1:8">
      <c r="A173" s="237" t="s">
        <v>6</v>
      </c>
      <c r="B173" s="236">
        <f>'4.- MEVyT Acreditación'!B28</f>
        <v>11326</v>
      </c>
      <c r="C173" s="860">
        <f>'4.- MEVyT Acreditación'!C28</f>
        <v>8775</v>
      </c>
      <c r="D173" s="860"/>
      <c r="E173" s="860"/>
      <c r="F173" s="861">
        <f>IFERROR(C173/B173,"")</f>
        <v>0.77476602507504855</v>
      </c>
      <c r="G173" s="862"/>
    </row>
    <row r="174" spans="1:8" ht="15">
      <c r="A174" s="53" t="s">
        <v>7</v>
      </c>
      <c r="B174" s="53">
        <f>IF(SUM(B171:B173)=0,"",SUM(B171:B173))</f>
        <v>15540</v>
      </c>
      <c r="C174" s="707">
        <f>SUM(C171:E173)</f>
        <v>12732</v>
      </c>
      <c r="D174" s="708"/>
      <c r="E174" s="709"/>
      <c r="F174" s="858">
        <f>'4.- MEVyT Acreditación'!D29</f>
        <v>0.81930501930501931</v>
      </c>
      <c r="G174" s="859"/>
    </row>
    <row r="180" spans="1:10" ht="15.75">
      <c r="A180" s="857" t="s">
        <v>558</v>
      </c>
      <c r="B180" s="857"/>
      <c r="C180" s="857"/>
      <c r="D180" s="857"/>
      <c r="E180" s="857"/>
      <c r="F180" s="857"/>
      <c r="G180" s="857"/>
      <c r="H180" s="233"/>
      <c r="I180" s="233"/>
      <c r="J180" s="234"/>
    </row>
    <row r="181" spans="1:10" ht="15.75">
      <c r="A181" s="347"/>
      <c r="B181" s="347"/>
      <c r="C181" s="347"/>
      <c r="D181" s="347"/>
      <c r="E181" s="347"/>
      <c r="F181" s="347"/>
      <c r="G181" s="347"/>
      <c r="H181" s="233"/>
      <c r="I181" s="233"/>
      <c r="J181" s="234"/>
    </row>
    <row r="182" spans="1:10" ht="15.75">
      <c r="A182" s="864" t="s">
        <v>698</v>
      </c>
      <c r="B182" s="864"/>
      <c r="C182" s="864"/>
      <c r="D182" s="864"/>
      <c r="E182" s="864"/>
      <c r="F182" s="864"/>
      <c r="G182" s="864"/>
      <c r="H182" s="233"/>
      <c r="I182" s="233"/>
      <c r="J182" s="234"/>
    </row>
    <row r="183" spans="1:10" ht="90" customHeight="1">
      <c r="A183" s="339" t="s">
        <v>23</v>
      </c>
      <c r="B183" s="339" t="s">
        <v>24</v>
      </c>
      <c r="C183" s="339" t="s">
        <v>538</v>
      </c>
      <c r="D183" s="339" t="s">
        <v>540</v>
      </c>
      <c r="F183" s="339" t="s">
        <v>440</v>
      </c>
      <c r="G183" s="339" t="s">
        <v>539</v>
      </c>
      <c r="H183" s="121"/>
      <c r="I183" s="121"/>
      <c r="J183" s="234"/>
    </row>
    <row r="184" spans="1:10" ht="15">
      <c r="A184" s="241">
        <f>'5.-MEVyT Modulos'!D48</f>
        <v>18042</v>
      </c>
      <c r="B184" s="241">
        <f>'5.-MEVyT Modulos'!E48</f>
        <v>554</v>
      </c>
      <c r="C184" s="241">
        <f>'5.-MEVyT Modulos'!F48</f>
        <v>14340</v>
      </c>
      <c r="D184" s="549">
        <f>'5.-MEVyT Modulos'!G48</f>
        <v>0.81999085086916745</v>
      </c>
      <c r="F184" s="227">
        <f>'5.-MEVyT Modulos'!D115</f>
        <v>3910</v>
      </c>
      <c r="G184" s="227">
        <f>'5.-MEVyT Modulos'!E115</f>
        <v>41673</v>
      </c>
      <c r="H184" s="346"/>
      <c r="I184" s="346"/>
    </row>
    <row r="196" spans="1:7" ht="15.75">
      <c r="A196" s="864" t="s">
        <v>700</v>
      </c>
      <c r="B196" s="864"/>
      <c r="C196" s="864"/>
      <c r="D196" s="864"/>
      <c r="E196" s="864"/>
      <c r="F196" s="864"/>
      <c r="G196" s="864"/>
    </row>
    <row r="197" spans="1:7" ht="51">
      <c r="A197" s="339" t="s">
        <v>23</v>
      </c>
      <c r="B197" s="339" t="s">
        <v>24</v>
      </c>
      <c r="C197" s="339" t="s">
        <v>538</v>
      </c>
      <c r="D197" s="339" t="s">
        <v>540</v>
      </c>
      <c r="F197" s="339" t="s">
        <v>440</v>
      </c>
      <c r="G197" s="339" t="s">
        <v>539</v>
      </c>
    </row>
    <row r="198" spans="1:7" ht="15">
      <c r="A198" s="241" t="str">
        <f>'5.-MEVyT Modulos'!D154</f>
        <v/>
      </c>
      <c r="B198" s="241" t="str">
        <f>'5.-MEVyT Modulos'!E154</f>
        <v/>
      </c>
      <c r="C198" s="241" t="str">
        <f>'5.-MEVyT Modulos'!F154</f>
        <v/>
      </c>
      <c r="D198" s="495" t="e">
        <f>IF(SUM(A198+B198/C198)=0,"",SUM(SUM(A198+B198/C198)))/100</f>
        <v>#VALUE!</v>
      </c>
      <c r="F198" s="227">
        <f>'5.-MEVyT Modulos'!D224</f>
        <v>0</v>
      </c>
      <c r="G198" s="227">
        <f>'5.-MEVyT Modulos'!E224</f>
        <v>0</v>
      </c>
    </row>
    <row r="211" spans="1:10" ht="15.75">
      <c r="A211" s="865" t="s">
        <v>726</v>
      </c>
      <c r="B211" s="865"/>
      <c r="C211" s="865"/>
      <c r="D211" s="865"/>
      <c r="E211" s="865"/>
      <c r="F211" s="865"/>
    </row>
    <row r="213" spans="1:10" ht="15.75">
      <c r="A213" s="850" t="s">
        <v>583</v>
      </c>
      <c r="B213" s="850"/>
      <c r="C213" s="850"/>
      <c r="D213" s="850"/>
      <c r="E213" s="850"/>
      <c r="F213" s="850"/>
    </row>
    <row r="215" spans="1:10" ht="15.75">
      <c r="A215" s="857" t="s">
        <v>559</v>
      </c>
      <c r="B215" s="857"/>
      <c r="C215" s="857"/>
      <c r="D215" s="857"/>
      <c r="E215" s="233"/>
      <c r="F215" s="233"/>
      <c r="G215" s="233"/>
      <c r="H215" s="233"/>
      <c r="I215" s="233"/>
      <c r="J215" s="234"/>
    </row>
    <row r="216" spans="1:10">
      <c r="A216" s="863" t="s">
        <v>16</v>
      </c>
      <c r="B216" s="210" t="s">
        <v>1</v>
      </c>
      <c r="C216" s="210" t="s">
        <v>2</v>
      </c>
      <c r="D216" s="210" t="s">
        <v>17</v>
      </c>
      <c r="E216" s="234"/>
      <c r="F216" s="234"/>
      <c r="G216" s="234"/>
      <c r="H216" s="234"/>
      <c r="I216" s="234"/>
      <c r="J216" s="234"/>
    </row>
    <row r="217" spans="1:10">
      <c r="A217" s="863"/>
      <c r="B217" s="211" t="s">
        <v>18</v>
      </c>
      <c r="C217" s="210" t="s">
        <v>19</v>
      </c>
      <c r="D217" s="210" t="s">
        <v>20</v>
      </c>
      <c r="E217" s="234"/>
      <c r="F217" s="234"/>
      <c r="G217" s="234"/>
      <c r="H217" s="234"/>
      <c r="I217" s="234"/>
      <c r="J217" s="234"/>
    </row>
    <row r="218" spans="1:10" ht="28.5">
      <c r="A218" s="243" t="s">
        <v>724</v>
      </c>
      <c r="B218" s="189">
        <f>'6.-Figuras inst. y sol. f. '!B16</f>
        <v>59</v>
      </c>
      <c r="C218" s="189">
        <f>'6.-Figuras inst. y sol. f. '!C16</f>
        <v>59</v>
      </c>
      <c r="D218" s="190">
        <f>IFERROR(C218/B218,"")</f>
        <v>1</v>
      </c>
      <c r="E218" s="234"/>
      <c r="F218" s="234"/>
      <c r="G218" s="234"/>
      <c r="H218" s="234"/>
      <c r="I218" s="234"/>
      <c r="J218" s="234"/>
    </row>
    <row r="219" spans="1:10" ht="28.5">
      <c r="A219" s="244" t="s">
        <v>725</v>
      </c>
      <c r="B219" s="189">
        <f>'6.-Figuras inst. y sol. f. '!B17</f>
        <v>963</v>
      </c>
      <c r="C219" s="189">
        <f>'6.-Figuras inst. y sol. f. '!C17</f>
        <v>464</v>
      </c>
      <c r="D219" s="190">
        <f>IFERROR(C219/B219,"")</f>
        <v>0.48182762201453788</v>
      </c>
    </row>
    <row r="220" spans="1:10" ht="15">
      <c r="A220" s="212" t="s">
        <v>21</v>
      </c>
      <c r="B220" s="242">
        <f>SUM(B218:B219)</f>
        <v>1022</v>
      </c>
      <c r="C220" s="242">
        <f>SUM(C218:C219)</f>
        <v>523</v>
      </c>
      <c r="D220" s="80">
        <f>C220/B220</f>
        <v>0.51174168297455969</v>
      </c>
    </row>
    <row r="236" spans="1:14" ht="15.75">
      <c r="A236" s="865" t="s">
        <v>726</v>
      </c>
      <c r="B236" s="865"/>
      <c r="C236" s="865"/>
      <c r="D236" s="865"/>
      <c r="E236" s="865"/>
      <c r="F236" s="865"/>
    </row>
    <row r="238" spans="1:14" ht="15.75">
      <c r="A238" s="850" t="s">
        <v>705</v>
      </c>
      <c r="B238" s="850"/>
      <c r="C238" s="850"/>
      <c r="D238" s="850"/>
      <c r="E238" s="850"/>
      <c r="F238" s="850"/>
      <c r="G238" s="359"/>
      <c r="H238" s="359"/>
      <c r="I238" s="359"/>
      <c r="J238" s="359"/>
      <c r="K238" s="359"/>
      <c r="L238" s="359"/>
      <c r="M238" s="359"/>
      <c r="N238" s="359"/>
    </row>
    <row r="240" spans="1:14" ht="15.75">
      <c r="A240" s="857" t="s">
        <v>559</v>
      </c>
      <c r="B240" s="857"/>
      <c r="C240" s="857"/>
      <c r="D240" s="857"/>
      <c r="E240" s="233"/>
      <c r="F240" s="233"/>
    </row>
    <row r="241" spans="1:6">
      <c r="A241" s="863" t="s">
        <v>16</v>
      </c>
      <c r="B241" s="210" t="s">
        <v>1</v>
      </c>
      <c r="C241" s="210" t="s">
        <v>2</v>
      </c>
      <c r="D241" s="210" t="s">
        <v>17</v>
      </c>
      <c r="E241" s="234"/>
      <c r="F241" s="234"/>
    </row>
    <row r="242" spans="1:6">
      <c r="A242" s="863"/>
      <c r="B242" s="211" t="s">
        <v>18</v>
      </c>
      <c r="C242" s="210" t="s">
        <v>19</v>
      </c>
      <c r="D242" s="210" t="s">
        <v>20</v>
      </c>
      <c r="E242" s="234"/>
      <c r="F242" s="234"/>
    </row>
    <row r="243" spans="1:6" ht="28.5">
      <c r="A243" s="243" t="s">
        <v>727</v>
      </c>
      <c r="B243" s="189">
        <f>'6.-Figuras inst. y sol. f. '!B38</f>
        <v>0</v>
      </c>
      <c r="C243" s="189">
        <f>'6.-Figuras inst. y sol. f. '!C38</f>
        <v>0</v>
      </c>
      <c r="D243" s="189" t="str">
        <f>'6.-Figuras inst. y sol. f. '!D38</f>
        <v/>
      </c>
      <c r="E243" s="234"/>
      <c r="F243" s="234"/>
    </row>
    <row r="244" spans="1:6" ht="28.5">
      <c r="A244" s="244" t="s">
        <v>728</v>
      </c>
      <c r="B244" s="189">
        <f>'6.-Figuras inst. y sol. f. '!B39</f>
        <v>0</v>
      </c>
      <c r="C244" s="189">
        <f>'6.-Figuras inst. y sol. f. '!C39</f>
        <v>0</v>
      </c>
      <c r="D244" s="189" t="str">
        <f>'6.-Figuras inst. y sol. f. '!D39</f>
        <v/>
      </c>
    </row>
    <row r="245" spans="1:6" ht="15">
      <c r="A245" s="353" t="s">
        <v>21</v>
      </c>
      <c r="B245" s="242">
        <f>SUM(B243:B244)</f>
        <v>0</v>
      </c>
      <c r="C245" s="242">
        <f>SUM(C243:C244)</f>
        <v>0</v>
      </c>
      <c r="D245" s="80" t="e">
        <f>C245/B245</f>
        <v>#DIV/0!</v>
      </c>
    </row>
    <row r="261" spans="1:9" ht="15.75">
      <c r="A261" s="857" t="s">
        <v>560</v>
      </c>
      <c r="B261" s="857"/>
      <c r="C261" s="857"/>
      <c r="D261" s="857"/>
      <c r="E261" s="857"/>
      <c r="F261" s="857"/>
      <c r="G261" s="240"/>
      <c r="H261" s="240"/>
      <c r="I261" s="240"/>
    </row>
    <row r="263" spans="1:9" ht="15">
      <c r="A263" s="683" t="s">
        <v>458</v>
      </c>
      <c r="B263" s="683"/>
      <c r="C263" s="683"/>
      <c r="D263" s="683"/>
      <c r="E263" s="683"/>
      <c r="F263" s="683"/>
    </row>
    <row r="264" spans="1:9" ht="8.25" customHeight="1"/>
    <row r="265" spans="1:9" ht="18" customHeight="1">
      <c r="A265" s="798" t="s">
        <v>475</v>
      </c>
      <c r="B265" s="798" t="s">
        <v>520</v>
      </c>
      <c r="C265" s="842" t="s">
        <v>522</v>
      </c>
      <c r="D265" s="842"/>
      <c r="E265" s="842" t="s">
        <v>525</v>
      </c>
      <c r="F265" s="842"/>
    </row>
    <row r="266" spans="1:9">
      <c r="A266" s="799"/>
      <c r="B266" s="799"/>
      <c r="C266" s="842"/>
      <c r="D266" s="842"/>
      <c r="E266" s="842"/>
      <c r="F266" s="842"/>
    </row>
    <row r="267" spans="1:9" ht="15">
      <c r="A267" s="245" t="s">
        <v>136</v>
      </c>
      <c r="B267" s="123">
        <f>'7.- Convenios'!H130</f>
        <v>401</v>
      </c>
      <c r="C267" s="867">
        <f>'7.- Convenios'!I130</f>
        <v>234</v>
      </c>
      <c r="D267" s="867"/>
      <c r="E267" s="866">
        <f>C267/B267</f>
        <v>0.58354114713216954</v>
      </c>
      <c r="F267" s="866"/>
    </row>
    <row r="268" spans="1:9" ht="15">
      <c r="A268" s="245" t="s">
        <v>4</v>
      </c>
      <c r="B268" s="123">
        <f>'7.- Convenios'!H131</f>
        <v>1316</v>
      </c>
      <c r="C268" s="867">
        <f>'7.- Convenios'!I131</f>
        <v>433</v>
      </c>
      <c r="D268" s="867"/>
      <c r="E268" s="866">
        <f>C268/B268</f>
        <v>0.32902735562310031</v>
      </c>
      <c r="F268" s="866"/>
    </row>
    <row r="269" spans="1:9" ht="15">
      <c r="A269" s="245" t="s">
        <v>5</v>
      </c>
      <c r="B269" s="123">
        <f>'7.- Convenios'!H132</f>
        <v>1712</v>
      </c>
      <c r="C269" s="867">
        <f>'7.- Convenios'!I132</f>
        <v>302</v>
      </c>
      <c r="D269" s="867"/>
      <c r="E269" s="866">
        <f>C269/B269</f>
        <v>0.17640186915887851</v>
      </c>
      <c r="F269" s="866"/>
    </row>
    <row r="270" spans="1:9" ht="15">
      <c r="A270" s="245" t="s">
        <v>6</v>
      </c>
      <c r="B270" s="123">
        <f>'7.- Convenios'!H133</f>
        <v>2532</v>
      </c>
      <c r="C270" s="867">
        <f>'7.- Convenios'!I133</f>
        <v>492</v>
      </c>
      <c r="D270" s="867"/>
      <c r="E270" s="866">
        <f>C270/B270</f>
        <v>0.19431279620853081</v>
      </c>
      <c r="F270" s="866"/>
    </row>
    <row r="271" spans="1:9" ht="15">
      <c r="A271" s="212" t="s">
        <v>7</v>
      </c>
      <c r="B271" s="246">
        <f>SUM(B267:B270)</f>
        <v>5961</v>
      </c>
      <c r="C271" s="869">
        <f>SUM(C267:D270)</f>
        <v>1461</v>
      </c>
      <c r="D271" s="869"/>
      <c r="E271" s="866">
        <f>C271/B271</f>
        <v>0.24509310518369401</v>
      </c>
      <c r="F271" s="866"/>
    </row>
    <row r="274" spans="1:6" ht="15">
      <c r="A274" s="871" t="s">
        <v>459</v>
      </c>
      <c r="B274" s="785"/>
      <c r="C274" s="785"/>
      <c r="D274" s="785"/>
      <c r="E274" s="785"/>
      <c r="F274" s="785"/>
    </row>
    <row r="275" spans="1:6" ht="8.25" customHeight="1"/>
    <row r="276" spans="1:6" ht="18" customHeight="1">
      <c r="A276" s="798" t="s">
        <v>475</v>
      </c>
      <c r="B276" s="842" t="s">
        <v>520</v>
      </c>
      <c r="C276" s="842" t="s">
        <v>522</v>
      </c>
      <c r="D276" s="842"/>
      <c r="E276" s="842" t="s">
        <v>525</v>
      </c>
      <c r="F276" s="842"/>
    </row>
    <row r="277" spans="1:6">
      <c r="A277" s="799"/>
      <c r="B277" s="842"/>
      <c r="C277" s="842"/>
      <c r="D277" s="842"/>
      <c r="E277" s="842"/>
      <c r="F277" s="842"/>
    </row>
    <row r="278" spans="1:6" ht="15">
      <c r="A278" s="245" t="s">
        <v>136</v>
      </c>
      <c r="B278" s="123">
        <f>'7.- Convenios'!H145</f>
        <v>0</v>
      </c>
      <c r="C278" s="867">
        <f>'7.- Convenios'!I145</f>
        <v>0</v>
      </c>
      <c r="D278" s="867"/>
      <c r="E278" s="866" t="e">
        <f>C278/B278</f>
        <v>#DIV/0!</v>
      </c>
      <c r="F278" s="866"/>
    </row>
    <row r="279" spans="1:6" ht="15">
      <c r="A279" s="245" t="s">
        <v>4</v>
      </c>
      <c r="B279" s="123">
        <f>'7.- Convenios'!H146</f>
        <v>0</v>
      </c>
      <c r="C279" s="867">
        <f>'7.- Convenios'!I146</f>
        <v>0</v>
      </c>
      <c r="D279" s="867"/>
      <c r="E279" s="866" t="e">
        <f>C279/B279</f>
        <v>#DIV/0!</v>
      </c>
      <c r="F279" s="866"/>
    </row>
    <row r="280" spans="1:6" ht="15">
      <c r="A280" s="245" t="s">
        <v>5</v>
      </c>
      <c r="B280" s="123">
        <f>'7.- Convenios'!H147</f>
        <v>0</v>
      </c>
      <c r="C280" s="867">
        <f>'7.- Convenios'!I147</f>
        <v>0</v>
      </c>
      <c r="D280" s="867"/>
      <c r="E280" s="866" t="e">
        <f>C280/B280</f>
        <v>#DIV/0!</v>
      </c>
      <c r="F280" s="866"/>
    </row>
    <row r="281" spans="1:6" ht="15">
      <c r="A281" s="245" t="s">
        <v>6</v>
      </c>
      <c r="B281" s="123">
        <f>'7.- Convenios'!H148</f>
        <v>0</v>
      </c>
      <c r="C281" s="867">
        <f>'7.- Convenios'!I148</f>
        <v>0</v>
      </c>
      <c r="D281" s="867"/>
      <c r="E281" s="866" t="e">
        <f>C281/B281</f>
        <v>#DIV/0!</v>
      </c>
      <c r="F281" s="866"/>
    </row>
    <row r="282" spans="1:6" ht="15">
      <c r="A282" s="212" t="s">
        <v>7</v>
      </c>
      <c r="B282" s="246">
        <f>SUM(B278:B281)</f>
        <v>0</v>
      </c>
      <c r="C282" s="869">
        <f>SUM(C278:D281)</f>
        <v>0</v>
      </c>
      <c r="D282" s="869"/>
      <c r="E282" s="866" t="e">
        <f>C282/B282</f>
        <v>#DIV/0!</v>
      </c>
      <c r="F282" s="866"/>
    </row>
    <row r="285" spans="1:6" ht="15">
      <c r="A285" s="871" t="s">
        <v>524</v>
      </c>
      <c r="B285" s="785"/>
      <c r="C285" s="785"/>
      <c r="D285" s="785"/>
      <c r="E285" s="785"/>
      <c r="F285" s="785"/>
    </row>
    <row r="286" spans="1:6" ht="8.25" customHeight="1"/>
    <row r="287" spans="1:6" ht="18" customHeight="1">
      <c r="A287" s="798" t="s">
        <v>475</v>
      </c>
      <c r="B287" s="798" t="s">
        <v>520</v>
      </c>
      <c r="C287" s="868" t="s">
        <v>522</v>
      </c>
      <c r="D287" s="870"/>
      <c r="E287" s="868" t="s">
        <v>525</v>
      </c>
      <c r="F287" s="870"/>
    </row>
    <row r="288" spans="1:6">
      <c r="A288" s="799"/>
      <c r="B288" s="868"/>
      <c r="C288" s="868"/>
      <c r="D288" s="870"/>
      <c r="E288" s="868"/>
      <c r="F288" s="870"/>
    </row>
    <row r="289" spans="1:6" ht="15">
      <c r="A289" s="245" t="s">
        <v>136</v>
      </c>
      <c r="B289" s="123" t="str">
        <f>'7.- Convenios'!H160</f>
        <v/>
      </c>
      <c r="C289" s="867" t="str">
        <f>'7.- Convenios'!I160</f>
        <v/>
      </c>
      <c r="D289" s="867"/>
      <c r="E289" s="866" t="e">
        <f>C289/B289</f>
        <v>#VALUE!</v>
      </c>
      <c r="F289" s="866"/>
    </row>
    <row r="290" spans="1:6" ht="15">
      <c r="A290" s="245" t="s">
        <v>4</v>
      </c>
      <c r="B290" s="123">
        <f>'7.- Convenios'!H161</f>
        <v>1</v>
      </c>
      <c r="C290" s="867" t="str">
        <f>'7.- Convenios'!I161</f>
        <v/>
      </c>
      <c r="D290" s="867"/>
      <c r="E290" s="866" t="e">
        <f>C290/B290</f>
        <v>#VALUE!</v>
      </c>
      <c r="F290" s="866"/>
    </row>
    <row r="291" spans="1:6" ht="15">
      <c r="A291" s="245" t="s">
        <v>5</v>
      </c>
      <c r="B291" s="123" t="str">
        <f>'7.- Convenios'!H162</f>
        <v/>
      </c>
      <c r="C291" s="867" t="str">
        <f>'7.- Convenios'!I162</f>
        <v/>
      </c>
      <c r="D291" s="867"/>
      <c r="E291" s="866" t="e">
        <f>C291/B291</f>
        <v>#VALUE!</v>
      </c>
      <c r="F291" s="866"/>
    </row>
    <row r="292" spans="1:6" ht="15">
      <c r="A292" s="245" t="s">
        <v>6</v>
      </c>
      <c r="B292" s="123">
        <f>'7.- Convenios'!H163</f>
        <v>2</v>
      </c>
      <c r="C292" s="867">
        <f>'7.- Convenios'!I163</f>
        <v>1</v>
      </c>
      <c r="D292" s="867"/>
      <c r="E292" s="866">
        <f>(C292/B292)</f>
        <v>0.5</v>
      </c>
      <c r="F292" s="866"/>
    </row>
    <row r="293" spans="1:6" ht="15">
      <c r="A293" s="212" t="s">
        <v>7</v>
      </c>
      <c r="B293" s="246">
        <f>SUM(B289:B292)</f>
        <v>3</v>
      </c>
      <c r="C293" s="869">
        <f>SUM(C289:D292)</f>
        <v>1</v>
      </c>
      <c r="D293" s="869"/>
      <c r="E293" s="866">
        <f>C293/B293</f>
        <v>0.33333333333333331</v>
      </c>
      <c r="F293" s="866"/>
    </row>
    <row r="296" spans="1:6" ht="15.75">
      <c r="A296" s="857" t="s">
        <v>114</v>
      </c>
      <c r="B296" s="857"/>
      <c r="C296" s="857"/>
      <c r="D296" s="857"/>
      <c r="E296" s="857"/>
      <c r="F296" s="857"/>
    </row>
    <row r="297" spans="1:6">
      <c r="A297" s="218" t="s">
        <v>566</v>
      </c>
      <c r="C297" s="234"/>
      <c r="D297" s="234"/>
      <c r="E297" s="234"/>
      <c r="F297" s="234"/>
    </row>
    <row r="298" spans="1:6" ht="15">
      <c r="A298" s="886" t="s">
        <v>561</v>
      </c>
      <c r="B298" s="842" t="s">
        <v>562</v>
      </c>
      <c r="C298" s="842"/>
      <c r="D298" s="842"/>
      <c r="E298" s="842"/>
      <c r="F298" s="842"/>
    </row>
    <row r="299" spans="1:6" ht="15">
      <c r="A299" s="887"/>
      <c r="B299" s="248" t="s">
        <v>121</v>
      </c>
      <c r="C299" s="870" t="s">
        <v>122</v>
      </c>
      <c r="D299" s="870"/>
      <c r="E299" s="870" t="s">
        <v>7</v>
      </c>
      <c r="F299" s="870"/>
    </row>
    <row r="300" spans="1:6" s="229" customFormat="1" ht="39.6" customHeight="1">
      <c r="A300" s="245" t="s">
        <v>115</v>
      </c>
      <c r="B300" s="249">
        <f>'8.- PEC'!D17</f>
        <v>97</v>
      </c>
      <c r="C300" s="885">
        <f>'8.- PEC'!D18</f>
        <v>172</v>
      </c>
      <c r="D300" s="885"/>
      <c r="E300" s="885">
        <f t="shared" ref="E300:E305" si="0">SUM(B300:D300)</f>
        <v>269</v>
      </c>
      <c r="F300" s="885"/>
    </row>
    <row r="301" spans="1:6">
      <c r="A301" s="245" t="s">
        <v>563</v>
      </c>
      <c r="B301" s="241">
        <f>'8.- PEC'!D24</f>
        <v>113</v>
      </c>
      <c r="C301" s="885">
        <f>'8.- PEC'!D25</f>
        <v>255</v>
      </c>
      <c r="D301" s="885"/>
      <c r="E301" s="885">
        <f t="shared" si="0"/>
        <v>368</v>
      </c>
      <c r="F301" s="885"/>
    </row>
    <row r="302" spans="1:6" ht="39.6" customHeight="1">
      <c r="A302" s="245" t="s">
        <v>732</v>
      </c>
      <c r="B302" s="241">
        <f>'8.- PEC'!G24</f>
        <v>6</v>
      </c>
      <c r="C302" s="883">
        <f>'8.- PEC'!G25</f>
        <v>29</v>
      </c>
      <c r="D302" s="884"/>
      <c r="E302" s="885">
        <f t="shared" si="0"/>
        <v>35</v>
      </c>
      <c r="F302" s="885"/>
    </row>
    <row r="303" spans="1:6" ht="25.5">
      <c r="A303" s="245" t="s">
        <v>731</v>
      </c>
      <c r="B303" s="241">
        <f>'8.- PEC'!D31</f>
        <v>93</v>
      </c>
      <c r="C303" s="885">
        <f>'8.- PEC'!D32</f>
        <v>159</v>
      </c>
      <c r="D303" s="885"/>
      <c r="E303" s="885">
        <f t="shared" si="0"/>
        <v>252</v>
      </c>
      <c r="F303" s="885"/>
    </row>
    <row r="304" spans="1:6" ht="54.6" customHeight="1">
      <c r="A304" s="245" t="s">
        <v>148</v>
      </c>
      <c r="B304" s="241">
        <f>'8.- PEC'!G31</f>
        <v>4</v>
      </c>
      <c r="C304" s="883">
        <f>'8.- PEC'!G32</f>
        <v>13</v>
      </c>
      <c r="D304" s="884"/>
      <c r="E304" s="885">
        <f t="shared" si="0"/>
        <v>17</v>
      </c>
      <c r="F304" s="885"/>
    </row>
    <row r="305" spans="1:8" ht="43.15" customHeight="1">
      <c r="A305" s="245" t="s">
        <v>128</v>
      </c>
      <c r="B305" s="241">
        <f>'8.- PEC'!D37</f>
        <v>78</v>
      </c>
      <c r="C305" s="883">
        <f>'8.- PEC'!D38</f>
        <v>131</v>
      </c>
      <c r="D305" s="884"/>
      <c r="E305" s="885">
        <f t="shared" si="0"/>
        <v>209</v>
      </c>
      <c r="F305" s="885"/>
    </row>
    <row r="306" spans="1:8" ht="47.45" customHeight="1">
      <c r="A306" s="212" t="s">
        <v>7</v>
      </c>
      <c r="B306" s="393">
        <f>SUM(B300:B305)</f>
        <v>391</v>
      </c>
      <c r="C306" s="869">
        <f>SUM(C300:D305)</f>
        <v>759</v>
      </c>
      <c r="D306" s="869"/>
      <c r="E306" s="869">
        <f>SUM(E300:F303)</f>
        <v>924</v>
      </c>
      <c r="F306" s="869"/>
    </row>
    <row r="309" spans="1:8" ht="15.75">
      <c r="A309" s="882" t="s">
        <v>535</v>
      </c>
      <c r="B309" s="882"/>
      <c r="C309" s="882"/>
      <c r="D309" s="882"/>
      <c r="E309" s="882"/>
      <c r="F309" s="882"/>
    </row>
    <row r="311" spans="1:8" ht="15">
      <c r="A311" s="881" t="s">
        <v>719</v>
      </c>
      <c r="B311" s="881"/>
      <c r="C311" s="881"/>
      <c r="D311" s="881"/>
      <c r="E311" s="881"/>
      <c r="F311" s="881"/>
    </row>
    <row r="312" spans="1:8" ht="15">
      <c r="A312" s="250" t="s">
        <v>535</v>
      </c>
      <c r="B312" s="247" t="s">
        <v>508</v>
      </c>
      <c r="C312" s="247" t="s">
        <v>509</v>
      </c>
      <c r="D312" s="868" t="s">
        <v>536</v>
      </c>
      <c r="E312" s="880"/>
      <c r="F312" s="213" t="s">
        <v>7</v>
      </c>
    </row>
    <row r="313" spans="1:8" ht="39.6" customHeight="1">
      <c r="A313" s="250" t="s">
        <v>709</v>
      </c>
      <c r="B313" s="252">
        <f>'9.-Presupuesto'!B17</f>
        <v>0</v>
      </c>
      <c r="C313" s="252">
        <f>'9.-Presupuesto'!C17</f>
        <v>25738548.520000003</v>
      </c>
      <c r="D313" s="872">
        <f>'9.-Presupuesto'!D17</f>
        <v>0</v>
      </c>
      <c r="E313" s="872"/>
      <c r="F313" s="251">
        <f>IF(SUM(B313,C313,D313)="",0,SUM(B313,C313,D313))</f>
        <v>25738548.520000003</v>
      </c>
    </row>
    <row r="314" spans="1:8" ht="44.45" customHeight="1">
      <c r="A314" s="250" t="s">
        <v>711</v>
      </c>
      <c r="B314" s="252">
        <f>'9.-Presupuesto'!B18</f>
        <v>0</v>
      </c>
      <c r="C314" s="252">
        <f>'9.-Presupuesto'!C18</f>
        <v>24555032.030000001</v>
      </c>
      <c r="D314" s="872">
        <f>'9.-Presupuesto'!D18</f>
        <v>0</v>
      </c>
      <c r="E314" s="872"/>
      <c r="F314" s="251">
        <f>IF(SUM(B314,C314,D314)="",0,SUM(B314,C314,D314))</f>
        <v>24555032.030000001</v>
      </c>
    </row>
    <row r="315" spans="1:8" ht="26.45" customHeight="1">
      <c r="A315" s="253" t="s">
        <v>17</v>
      </c>
      <c r="B315" s="80" t="str">
        <f>IFERROR(B314/B313,"")</f>
        <v/>
      </c>
      <c r="C315" s="80">
        <f>IFERROR(C314/C313,"")</f>
        <v>0.9540177454420028</v>
      </c>
      <c r="D315" s="873" t="str">
        <f>IFERROR(D314/D313,"")</f>
        <v/>
      </c>
      <c r="E315" s="874"/>
      <c r="F315" s="80">
        <f>IFERROR(F314/F313,"")</f>
        <v>0.9540177454420028</v>
      </c>
    </row>
    <row r="316" spans="1:8" ht="24.75" customHeight="1">
      <c r="A316" s="408"/>
      <c r="B316" s="409"/>
      <c r="C316" s="409"/>
      <c r="D316" s="409"/>
      <c r="E316" s="409"/>
      <c r="F316" s="409"/>
    </row>
    <row r="317" spans="1:8" ht="24.75" customHeight="1">
      <c r="A317" s="881" t="s">
        <v>720</v>
      </c>
      <c r="B317" s="881"/>
      <c r="C317" s="881"/>
      <c r="D317" s="881"/>
      <c r="E317" s="881"/>
      <c r="F317" s="881"/>
    </row>
    <row r="318" spans="1:8" ht="12.75" customHeight="1">
      <c r="A318" s="250" t="s">
        <v>535</v>
      </c>
      <c r="B318" s="378" t="s">
        <v>508</v>
      </c>
      <c r="C318" s="378" t="s">
        <v>509</v>
      </c>
      <c r="D318" s="868" t="s">
        <v>536</v>
      </c>
      <c r="E318" s="880"/>
      <c r="F318" s="376" t="s">
        <v>7</v>
      </c>
      <c r="G318" s="379"/>
      <c r="H318" s="379"/>
    </row>
    <row r="319" spans="1:8" ht="43.9" customHeight="1">
      <c r="A319" s="250" t="s">
        <v>712</v>
      </c>
      <c r="B319" s="377">
        <f>'9.-Presupuesto'!B23</f>
        <v>0</v>
      </c>
      <c r="C319" s="377">
        <f>'9.-Presupuesto'!C23</f>
        <v>5064201.97</v>
      </c>
      <c r="D319" s="872">
        <f>'9.-Presupuesto'!D23</f>
        <v>0</v>
      </c>
      <c r="E319" s="872"/>
      <c r="F319" s="251">
        <f>IF(SUM(B319,C319,D319)="",0,SUM(B319,C319,D319))</f>
        <v>5064201.97</v>
      </c>
      <c r="G319" s="379"/>
      <c r="H319" s="379"/>
    </row>
    <row r="320" spans="1:8" ht="32.450000000000003" customHeight="1">
      <c r="A320" s="250" t="s">
        <v>710</v>
      </c>
      <c r="B320" s="377">
        <f>'9.-Presupuesto'!B24</f>
        <v>0</v>
      </c>
      <c r="C320" s="377">
        <f>'9.-Presupuesto'!C24</f>
        <v>2841455.6700000009</v>
      </c>
      <c r="D320" s="872">
        <f>'9.-Presupuesto'!D24</f>
        <v>0</v>
      </c>
      <c r="E320" s="872"/>
      <c r="F320" s="251">
        <f>IF(SUM(B320,C320,D320)="",0,SUM(B320,C320,D320))</f>
        <v>2841455.6700000009</v>
      </c>
      <c r="G320" s="379"/>
      <c r="H320" s="379"/>
    </row>
    <row r="321" spans="1:8" ht="27.6" customHeight="1">
      <c r="A321" s="253" t="s">
        <v>17</v>
      </c>
      <c r="B321" s="436" t="str">
        <f>IFERROR(B320/B319,"")</f>
        <v/>
      </c>
      <c r="C321" s="436">
        <f>IFERROR(C320/C319,"")</f>
        <v>0.56108656148246017</v>
      </c>
      <c r="D321" s="873" t="str">
        <f>IFERROR(D320/D319,"")</f>
        <v/>
      </c>
      <c r="E321" s="874"/>
      <c r="F321" s="436">
        <f>IFERROR(F320/F319,"")</f>
        <v>0.56108656148246017</v>
      </c>
      <c r="G321" s="379"/>
      <c r="H321" s="379"/>
    </row>
    <row r="322" spans="1:8" ht="24.75" customHeight="1">
      <c r="A322" s="379"/>
      <c r="B322" s="379"/>
      <c r="C322" s="379"/>
      <c r="D322" s="379"/>
      <c r="E322" s="379"/>
      <c r="F322" s="379"/>
      <c r="G322" s="379"/>
      <c r="H322" s="379"/>
    </row>
    <row r="323" spans="1:8" ht="24.75" customHeight="1">
      <c r="A323" s="881" t="s">
        <v>721</v>
      </c>
      <c r="B323" s="881"/>
      <c r="C323" s="881"/>
      <c r="D323" s="881"/>
      <c r="E323" s="881"/>
      <c r="F323" s="881"/>
      <c r="G323" s="379"/>
      <c r="H323" s="379"/>
    </row>
    <row r="324" spans="1:8" ht="12.75" customHeight="1">
      <c r="A324" s="250" t="s">
        <v>535</v>
      </c>
      <c r="B324" s="378" t="s">
        <v>508</v>
      </c>
      <c r="C324" s="378" t="s">
        <v>509</v>
      </c>
      <c r="D324" s="799" t="s">
        <v>536</v>
      </c>
      <c r="E324" s="879"/>
      <c r="F324" s="376" t="s">
        <v>7</v>
      </c>
      <c r="G324" s="379"/>
      <c r="H324" s="379"/>
    </row>
    <row r="325" spans="1:8" ht="37.9" customHeight="1">
      <c r="A325" s="250" t="s">
        <v>713</v>
      </c>
      <c r="B325" s="377">
        <f>'9.-Presupuesto'!B29</f>
        <v>0</v>
      </c>
      <c r="C325" s="377">
        <f>'9.-Presupuesto'!C29</f>
        <v>9714483.0300000012</v>
      </c>
      <c r="D325" s="872">
        <f>'9.-Presupuesto'!D29</f>
        <v>0</v>
      </c>
      <c r="E325" s="872"/>
      <c r="F325" s="251">
        <f>IF(SUM(B325,C325,D325)="",0,SUM(B325,C325,D325))</f>
        <v>9714483.0300000012</v>
      </c>
      <c r="G325" s="379"/>
      <c r="H325" s="379"/>
    </row>
    <row r="326" spans="1:8" ht="42" customHeight="1">
      <c r="A326" s="250" t="s">
        <v>714</v>
      </c>
      <c r="B326" s="377">
        <f>'9.-Presupuesto'!B30</f>
        <v>0</v>
      </c>
      <c r="C326" s="377">
        <f>'9.-Presupuesto'!C30</f>
        <v>7807766.7200000016</v>
      </c>
      <c r="D326" s="872">
        <f>'9.-Presupuesto'!D30</f>
        <v>0</v>
      </c>
      <c r="E326" s="872"/>
      <c r="F326" s="251">
        <f>IF(SUM(B326,C326,D326)="",0,SUM(B326,C326,D326))</f>
        <v>7807766.7200000016</v>
      </c>
      <c r="G326" s="379"/>
      <c r="H326" s="379"/>
    </row>
    <row r="327" spans="1:8" ht="27" customHeight="1">
      <c r="A327" s="253" t="s">
        <v>17</v>
      </c>
      <c r="B327" s="436" t="str">
        <f>IFERROR(B326/B325,"")</f>
        <v/>
      </c>
      <c r="C327" s="436">
        <f>IFERROR(C326/C325,"")</f>
        <v>0.80372436658628865</v>
      </c>
      <c r="D327" s="873" t="str">
        <f>IFERROR(D326/D325,"")</f>
        <v/>
      </c>
      <c r="E327" s="874"/>
      <c r="F327" s="436">
        <f>IFERROR(F326/F325,"")</f>
        <v>0.80372436658628865</v>
      </c>
      <c r="G327" s="379"/>
      <c r="H327" s="379"/>
    </row>
    <row r="328" spans="1:8" ht="24" customHeight="1">
      <c r="A328" s="408"/>
      <c r="B328" s="408"/>
      <c r="C328" s="408"/>
      <c r="D328" s="409"/>
      <c r="E328" s="409"/>
      <c r="F328" s="408"/>
      <c r="G328" s="379"/>
      <c r="H328" s="379"/>
    </row>
    <row r="329" spans="1:8" ht="24" customHeight="1">
      <c r="A329" s="881" t="s">
        <v>722</v>
      </c>
      <c r="B329" s="881"/>
      <c r="C329" s="881"/>
      <c r="D329" s="881"/>
      <c r="E329" s="881"/>
      <c r="F329" s="881"/>
      <c r="G329" s="379"/>
      <c r="H329" s="379"/>
    </row>
    <row r="330" spans="1:8" ht="12.75" customHeight="1">
      <c r="A330" s="250" t="s">
        <v>535</v>
      </c>
      <c r="B330" s="378" t="s">
        <v>508</v>
      </c>
      <c r="C330" s="378" t="s">
        <v>509</v>
      </c>
      <c r="D330" s="868" t="s">
        <v>536</v>
      </c>
      <c r="E330" s="880"/>
      <c r="F330" s="376" t="s">
        <v>7</v>
      </c>
      <c r="G330" s="379"/>
      <c r="H330" s="379"/>
    </row>
    <row r="331" spans="1:8" ht="39" customHeight="1">
      <c r="A331" s="250" t="s">
        <v>715</v>
      </c>
      <c r="B331" s="377">
        <f>'9.-Presupuesto'!B35</f>
        <v>15457147.850000001</v>
      </c>
      <c r="C331" s="377">
        <f>'9.-Presupuesto'!C35</f>
        <v>2771794</v>
      </c>
      <c r="D331" s="872">
        <f>'9.-Presupuesto'!D35</f>
        <v>0</v>
      </c>
      <c r="E331" s="872"/>
      <c r="F331" s="251">
        <f>IF(SUM(B331,C331,D331)="",0,SUM(B331,C331,D331))</f>
        <v>18228941.850000001</v>
      </c>
      <c r="G331" s="379"/>
      <c r="H331" s="379"/>
    </row>
    <row r="332" spans="1:8" ht="37.9" customHeight="1">
      <c r="A332" s="250" t="s">
        <v>716</v>
      </c>
      <c r="B332" s="410">
        <f>'9.-Presupuesto'!B36</f>
        <v>14829100.050000001</v>
      </c>
      <c r="C332" s="410">
        <f>'9.-Presupuesto'!C36</f>
        <v>2313681.9500000002</v>
      </c>
      <c r="D332" s="872">
        <f>'9.-Presupuesto'!D36</f>
        <v>0</v>
      </c>
      <c r="E332" s="872"/>
      <c r="F332" s="251">
        <f>IF(SUM(B332,C332,D332)="",0,SUM(B332,C332,D332))</f>
        <v>17142782</v>
      </c>
      <c r="G332" s="379"/>
      <c r="H332" s="379"/>
    </row>
    <row r="333" spans="1:8" ht="21.6" customHeight="1">
      <c r="A333" s="253" t="s">
        <v>17</v>
      </c>
      <c r="B333" s="436">
        <f>IFERROR(B332/B331,"")</f>
        <v>0.95936845489900646</v>
      </c>
      <c r="C333" s="436">
        <f>IFERROR(C332/C331,"")</f>
        <v>0.8347236302553509</v>
      </c>
      <c r="D333" s="873" t="str">
        <f>IFERROR(D332/D331,"")</f>
        <v/>
      </c>
      <c r="E333" s="874"/>
      <c r="F333" s="436">
        <f>IFERROR(F332/F331,"")</f>
        <v>0.94041563910085102</v>
      </c>
      <c r="G333" s="379"/>
      <c r="H333" s="379"/>
    </row>
    <row r="334" spans="1:8" ht="12.6" customHeight="1">
      <c r="A334" s="379"/>
      <c r="B334" s="379"/>
      <c r="C334" s="379"/>
      <c r="D334" s="379"/>
      <c r="E334" s="379"/>
      <c r="F334" s="379"/>
      <c r="G334" s="379"/>
      <c r="H334" s="379"/>
    </row>
    <row r="335" spans="1:8" ht="12.6" customHeight="1">
      <c r="A335" s="379"/>
      <c r="B335" s="379"/>
      <c r="C335" s="379"/>
      <c r="D335" s="379"/>
      <c r="E335" s="379"/>
      <c r="F335" s="379"/>
      <c r="G335" s="379"/>
      <c r="H335" s="379"/>
    </row>
    <row r="336" spans="1:8" ht="12.6" customHeight="1">
      <c r="A336" s="379"/>
      <c r="B336" s="379"/>
      <c r="C336" s="379"/>
      <c r="D336" s="379"/>
      <c r="E336" s="379"/>
      <c r="F336" s="379"/>
      <c r="G336" s="379"/>
      <c r="H336" s="379"/>
    </row>
    <row r="337" spans="1:8" ht="12.6" customHeight="1">
      <c r="A337" s="379"/>
      <c r="B337" s="379"/>
      <c r="C337" s="379"/>
      <c r="D337" s="379"/>
      <c r="E337" s="379"/>
      <c r="F337" s="379"/>
      <c r="G337" s="379"/>
      <c r="H337" s="379"/>
    </row>
    <row r="338" spans="1:8" ht="12.6" customHeight="1">
      <c r="A338" s="379"/>
      <c r="B338" s="379"/>
      <c r="C338" s="379"/>
      <c r="D338" s="379"/>
      <c r="E338" s="379"/>
      <c r="F338" s="379"/>
      <c r="G338" s="379"/>
      <c r="H338" s="379"/>
    </row>
    <row r="339" spans="1:8" ht="12.6" customHeight="1">
      <c r="A339" s="379"/>
      <c r="B339" s="379"/>
      <c r="C339" s="379"/>
      <c r="D339" s="379"/>
      <c r="E339" s="379"/>
      <c r="F339" s="379"/>
      <c r="G339" s="379"/>
      <c r="H339" s="379"/>
    </row>
    <row r="340" spans="1:8" ht="15.75">
      <c r="A340" s="878" t="s">
        <v>564</v>
      </c>
      <c r="B340" s="865"/>
      <c r="C340" s="865"/>
      <c r="D340" s="865"/>
      <c r="E340" s="865"/>
      <c r="F340" s="865"/>
      <c r="G340" s="865"/>
      <c r="H340" s="865"/>
    </row>
    <row r="342" spans="1:8" ht="30">
      <c r="A342" s="213" t="s">
        <v>8</v>
      </c>
      <c r="B342" s="876" t="str">
        <f>'10.-Buenas Prácticas '!B14:M14</f>
        <v>Estrategias para atención de grupos prioritarios en rezago educativo</v>
      </c>
      <c r="C342" s="877"/>
      <c r="D342" s="877"/>
      <c r="E342" s="877"/>
      <c r="F342" s="877"/>
      <c r="G342" s="877"/>
      <c r="H342" s="877"/>
    </row>
    <row r="343" spans="1:8" ht="15">
      <c r="A343" s="223"/>
      <c r="B343" s="254"/>
      <c r="C343" s="254"/>
      <c r="D343" s="254"/>
      <c r="E343" s="254"/>
      <c r="F343" s="254"/>
    </row>
    <row r="344" spans="1:8" ht="38.25" customHeight="1">
      <c r="A344" s="255" t="s">
        <v>9</v>
      </c>
      <c r="B344" s="876" t="str">
        <f>'10.-Buenas Prácticas '!B16:M16</f>
        <v>Priorizar atención a grupos más vulnerables en rezago educativo</v>
      </c>
      <c r="C344" s="877"/>
      <c r="D344" s="877"/>
      <c r="E344" s="877"/>
      <c r="F344" s="877"/>
      <c r="G344" s="877"/>
      <c r="H344" s="877"/>
    </row>
    <row r="345" spans="1:8" ht="15">
      <c r="A345" s="223"/>
      <c r="B345" s="254"/>
      <c r="C345" s="254"/>
      <c r="D345" s="254"/>
      <c r="E345" s="254"/>
      <c r="F345" s="254"/>
    </row>
    <row r="346" spans="1:8" ht="30">
      <c r="A346" s="255" t="s">
        <v>528</v>
      </c>
      <c r="B346" s="876" t="str">
        <f>'10.-Buenas Prácticas '!B19:M19</f>
        <v>La actividad se encuentra en Fase iniciada</v>
      </c>
      <c r="C346" s="877"/>
      <c r="D346" s="877"/>
      <c r="E346" s="877"/>
      <c r="F346" s="877"/>
      <c r="G346" s="877"/>
      <c r="H346" s="877"/>
    </row>
    <row r="348" spans="1:8" ht="18" customHeight="1">
      <c r="A348" s="842" t="s">
        <v>531</v>
      </c>
      <c r="B348" s="842"/>
      <c r="C348" s="842"/>
      <c r="D348" s="842"/>
      <c r="E348" s="842"/>
      <c r="F348" s="842"/>
      <c r="G348" s="842"/>
      <c r="H348" s="842"/>
    </row>
    <row r="349" spans="1:8" ht="15">
      <c r="A349" s="216" t="s">
        <v>532</v>
      </c>
      <c r="B349" s="215" t="s">
        <v>533</v>
      </c>
      <c r="C349" s="215" t="s">
        <v>534</v>
      </c>
      <c r="D349" s="215" t="s">
        <v>12</v>
      </c>
      <c r="E349" s="256" t="s">
        <v>13</v>
      </c>
      <c r="F349" s="841" t="s">
        <v>510</v>
      </c>
      <c r="G349" s="841"/>
      <c r="H349" s="841"/>
    </row>
    <row r="350" spans="1:8" ht="32.25" customHeight="1">
      <c r="A350" s="213">
        <v>1</v>
      </c>
      <c r="B350" s="214" t="str">
        <f>'10.-Buenas Prácticas '!B26:E26</f>
        <v>Se realizó el evento masivo de entrega de certificados y entrega de tarjetas para gratificación, participando alrededor de 2 mil personas, el Gobernador del Estado, la Senadora, la Secretaria de Educación del Estado, donde se realizó la presentación pública de las 4 estrategias diseñadas.</v>
      </c>
      <c r="C350" s="267">
        <f>'10.-Buenas Prácticas '!F26</f>
        <v>43626</v>
      </c>
      <c r="D350" s="267">
        <f>'10.-Buenas Prácticas '!G26</f>
        <v>43830</v>
      </c>
      <c r="E350" s="214" t="str">
        <f>'10.-Buenas Prácticas '!H26</f>
        <v>Activo</v>
      </c>
      <c r="F350" s="875" t="str">
        <f>'10.-Buenas Prácticas '!J26</f>
        <v>Esta difusión realizada por el Gobernador tuvo un gran impacto en el Estado, se espera que la población dentro de estos grupos prioritarios se motiven y se muestren interesados en participar.</v>
      </c>
      <c r="G350" s="875"/>
      <c r="H350" s="875"/>
    </row>
    <row r="351" spans="1:8" ht="32.25" customHeight="1">
      <c r="A351" s="213">
        <v>2</v>
      </c>
      <c r="B351" s="266" t="str">
        <f>'10.-Buenas Prácticas '!B27:E27</f>
        <v>Se diseñó un indicador por estrategia para medir el impacto e informar a las instancias con las que se tiene convenio</v>
      </c>
      <c r="C351" s="267">
        <f>'10.-Buenas Prácticas '!F27</f>
        <v>43556</v>
      </c>
      <c r="D351" s="267">
        <f>'10.-Buenas Prácticas '!G27</f>
        <v>43830</v>
      </c>
      <c r="E351" s="266" t="str">
        <f>'10.-Buenas Prácticas '!H27</f>
        <v>Activo</v>
      </c>
      <c r="F351" s="875" t="str">
        <f>'10.-Buenas Prácticas '!J27</f>
        <v>Se llevará a cabo el seguimiento cuantitativo y cualitativo para conocer el impacto de cada estrategia.</v>
      </c>
      <c r="G351" s="875"/>
      <c r="H351" s="875"/>
    </row>
    <row r="352" spans="1:8" ht="32.25" customHeight="1">
      <c r="A352" s="213">
        <v>3</v>
      </c>
      <c r="B352" s="266" t="str">
        <f>'10.-Buenas Prácticas '!B28:E28</f>
        <v>El área de Concertación continúa dando seguimiento para la atención a estos grupos</v>
      </c>
      <c r="C352" s="267">
        <f>'10.-Buenas Prácticas '!F28</f>
        <v>43556</v>
      </c>
      <c r="D352" s="267">
        <f>'10.-Buenas Prácticas '!G28</f>
        <v>43830</v>
      </c>
      <c r="E352" s="266" t="str">
        <f>'10.-Buenas Prácticas '!H28</f>
        <v>Activo</v>
      </c>
      <c r="F352" s="875" t="str">
        <f>'10.-Buenas Prácticas '!J28</f>
        <v>El área de Concertación lleva seguimiento a la par con las dependecias involucradas.</v>
      </c>
      <c r="G352" s="875"/>
      <c r="H352" s="875"/>
    </row>
    <row r="353" ht="18.75" customHeight="1"/>
  </sheetData>
  <protectedRanges>
    <protectedRange sqref="B313:D314 B319:D320 B325:D326 B331:D332" name="Rango6_1"/>
    <protectedRange sqref="B313:D314 B319:D320 B325:D326 B331:D332" name="Rango1_1"/>
    <protectedRange sqref="F313 F319 F325 F331" name="Rango6_1_1"/>
    <protectedRange sqref="F314 F320 F326 F332" name="Rango6_1_2"/>
  </protectedRanges>
  <mergeCells count="177">
    <mergeCell ref="C304:D304"/>
    <mergeCell ref="C305:D305"/>
    <mergeCell ref="E304:F304"/>
    <mergeCell ref="E305:F305"/>
    <mergeCell ref="H44:K44"/>
    <mergeCell ref="A46:A47"/>
    <mergeCell ref="A48:A49"/>
    <mergeCell ref="A50:A51"/>
    <mergeCell ref="A52:A53"/>
    <mergeCell ref="C300:D300"/>
    <mergeCell ref="C301:D301"/>
    <mergeCell ref="C303:D303"/>
    <mergeCell ref="E300:F300"/>
    <mergeCell ref="E301:F301"/>
    <mergeCell ref="E303:F303"/>
    <mergeCell ref="A296:F296"/>
    <mergeCell ref="A298:A299"/>
    <mergeCell ref="C299:D299"/>
    <mergeCell ref="E299:F299"/>
    <mergeCell ref="B298:F298"/>
    <mergeCell ref="C302:D302"/>
    <mergeCell ref="E302:F302"/>
    <mergeCell ref="A274:F274"/>
    <mergeCell ref="C291:D291"/>
    <mergeCell ref="A42:K42"/>
    <mergeCell ref="A41:K41"/>
    <mergeCell ref="A263:F263"/>
    <mergeCell ref="A236:F236"/>
    <mergeCell ref="A240:D240"/>
    <mergeCell ref="A241:A242"/>
    <mergeCell ref="A213:F213"/>
    <mergeCell ref="A238:F238"/>
    <mergeCell ref="C173:E173"/>
    <mergeCell ref="F173:G173"/>
    <mergeCell ref="C174:E174"/>
    <mergeCell ref="F174:G174"/>
    <mergeCell ref="F171:G171"/>
    <mergeCell ref="C171:E171"/>
    <mergeCell ref="C172:E172"/>
    <mergeCell ref="F172:G172"/>
    <mergeCell ref="A169:A170"/>
    <mergeCell ref="B169:B170"/>
    <mergeCell ref="C169:E170"/>
    <mergeCell ref="F169:G170"/>
    <mergeCell ref="C164:E164"/>
    <mergeCell ref="F158:G159"/>
    <mergeCell ref="F162:G162"/>
    <mergeCell ref="F163:G163"/>
    <mergeCell ref="D314:E314"/>
    <mergeCell ref="D315:E315"/>
    <mergeCell ref="A311:F311"/>
    <mergeCell ref="C306:D306"/>
    <mergeCell ref="E306:F306"/>
    <mergeCell ref="A309:F309"/>
    <mergeCell ref="D312:E312"/>
    <mergeCell ref="D313:E313"/>
    <mergeCell ref="D318:E318"/>
    <mergeCell ref="A317:F317"/>
    <mergeCell ref="D319:E319"/>
    <mergeCell ref="D320:E320"/>
    <mergeCell ref="D321:E321"/>
    <mergeCell ref="D324:E324"/>
    <mergeCell ref="D325:E325"/>
    <mergeCell ref="D326:E326"/>
    <mergeCell ref="D327:E327"/>
    <mergeCell ref="D330:E330"/>
    <mergeCell ref="D331:E331"/>
    <mergeCell ref="A329:F329"/>
    <mergeCell ref="A323:F323"/>
    <mergeCell ref="D332:E332"/>
    <mergeCell ref="D333:E333"/>
    <mergeCell ref="A348:H348"/>
    <mergeCell ref="F349:H349"/>
    <mergeCell ref="F350:H350"/>
    <mergeCell ref="F351:H351"/>
    <mergeCell ref="F352:H352"/>
    <mergeCell ref="B346:H346"/>
    <mergeCell ref="B342:H342"/>
    <mergeCell ref="B344:H344"/>
    <mergeCell ref="A340:H340"/>
    <mergeCell ref="E291:F291"/>
    <mergeCell ref="C292:D292"/>
    <mergeCell ref="E292:F292"/>
    <mergeCell ref="C293:D293"/>
    <mergeCell ref="E293:F293"/>
    <mergeCell ref="C282:D282"/>
    <mergeCell ref="E282:F282"/>
    <mergeCell ref="C289:D289"/>
    <mergeCell ref="E289:F289"/>
    <mergeCell ref="C290:D290"/>
    <mergeCell ref="E290:F290"/>
    <mergeCell ref="C287:D288"/>
    <mergeCell ref="E287:F288"/>
    <mergeCell ref="A285:F285"/>
    <mergeCell ref="E267:F267"/>
    <mergeCell ref="C267:D267"/>
    <mergeCell ref="C268:D268"/>
    <mergeCell ref="E268:F268"/>
    <mergeCell ref="C269:D269"/>
    <mergeCell ref="E269:F269"/>
    <mergeCell ref="A287:A288"/>
    <mergeCell ref="B287:B288"/>
    <mergeCell ref="A276:A277"/>
    <mergeCell ref="B276:B277"/>
    <mergeCell ref="C279:D279"/>
    <mergeCell ref="E279:F279"/>
    <mergeCell ref="C280:D280"/>
    <mergeCell ref="E280:F280"/>
    <mergeCell ref="C281:D281"/>
    <mergeCell ref="E281:F281"/>
    <mergeCell ref="C270:D270"/>
    <mergeCell ref="E270:F270"/>
    <mergeCell ref="C271:D271"/>
    <mergeCell ref="E271:F271"/>
    <mergeCell ref="C278:D278"/>
    <mergeCell ref="E278:F278"/>
    <mergeCell ref="C276:D277"/>
    <mergeCell ref="E276:F277"/>
    <mergeCell ref="A265:A266"/>
    <mergeCell ref="B265:B266"/>
    <mergeCell ref="C265:D266"/>
    <mergeCell ref="E265:F266"/>
    <mergeCell ref="A216:A217"/>
    <mergeCell ref="A215:D215"/>
    <mergeCell ref="A261:F261"/>
    <mergeCell ref="A180:G180"/>
    <mergeCell ref="A182:G182"/>
    <mergeCell ref="A196:G196"/>
    <mergeCell ref="A211:F211"/>
    <mergeCell ref="F164:G164"/>
    <mergeCell ref="A157:G157"/>
    <mergeCell ref="C161:E161"/>
    <mergeCell ref="C162:E162"/>
    <mergeCell ref="C163:E163"/>
    <mergeCell ref="A158:A159"/>
    <mergeCell ref="B158:B159"/>
    <mergeCell ref="C158:E159"/>
    <mergeCell ref="C160:E160"/>
    <mergeCell ref="F160:G160"/>
    <mergeCell ref="F161:G161"/>
    <mergeCell ref="A16:A17"/>
    <mergeCell ref="A18:A19"/>
    <mergeCell ref="A20:A21"/>
    <mergeCell ref="A104:A109"/>
    <mergeCell ref="A110:A115"/>
    <mergeCell ref="A116:A122"/>
    <mergeCell ref="A123:A128"/>
    <mergeCell ref="A101:K101"/>
    <mergeCell ref="A102:B103"/>
    <mergeCell ref="C102:C103"/>
    <mergeCell ref="D102:G102"/>
    <mergeCell ref="H102:K102"/>
    <mergeCell ref="A77:A78"/>
    <mergeCell ref="A79:A80"/>
    <mergeCell ref="A81:A82"/>
    <mergeCell ref="A75:B76"/>
    <mergeCell ref="C75:C76"/>
    <mergeCell ref="D75:G75"/>
    <mergeCell ref="H75:K75"/>
    <mergeCell ref="A22:A23"/>
    <mergeCell ref="A74:K74"/>
    <mergeCell ref="A44:B45"/>
    <mergeCell ref="C44:C45"/>
    <mergeCell ref="D44:G44"/>
    <mergeCell ref="A7:K7"/>
    <mergeCell ref="A8:K8"/>
    <mergeCell ref="A9:K9"/>
    <mergeCell ref="A3:K3"/>
    <mergeCell ref="A4:K4"/>
    <mergeCell ref="A5:K5"/>
    <mergeCell ref="A2:K2"/>
    <mergeCell ref="A11:K11"/>
    <mergeCell ref="A14:B15"/>
    <mergeCell ref="C14:C15"/>
    <mergeCell ref="D14:G14"/>
    <mergeCell ref="H14:K14"/>
    <mergeCell ref="A12:K12"/>
  </mergeCells>
  <conditionalFormatting sqref="B160:C160 B161:B163">
    <cfRule type="cellIs" dxfId="12" priority="35" operator="equal">
      <formula>#REF!</formula>
    </cfRule>
  </conditionalFormatting>
  <conditionalFormatting sqref="F160:F163">
    <cfRule type="cellIs" dxfId="11" priority="34" operator="equal">
      <formula>#REF!</formula>
    </cfRule>
  </conditionalFormatting>
  <conditionalFormatting sqref="C161">
    <cfRule type="cellIs" dxfId="10" priority="33" operator="equal">
      <formula>#REF!</formula>
    </cfRule>
  </conditionalFormatting>
  <conditionalFormatting sqref="H161:H164">
    <cfRule type="cellIs" dxfId="9" priority="25" operator="equal">
      <formula>#REF!</formula>
    </cfRule>
  </conditionalFormatting>
  <conditionalFormatting sqref="C162">
    <cfRule type="cellIs" dxfId="8" priority="31" operator="equal">
      <formula>#REF!</formula>
    </cfRule>
  </conditionalFormatting>
  <conditionalFormatting sqref="C171">
    <cfRule type="cellIs" dxfId="7" priority="22" operator="equal">
      <formula>#REF!</formula>
    </cfRule>
  </conditionalFormatting>
  <conditionalFormatting sqref="C163">
    <cfRule type="cellIs" dxfId="6" priority="29" operator="equal">
      <formula>#REF!</formula>
    </cfRule>
  </conditionalFormatting>
  <conditionalFormatting sqref="C172">
    <cfRule type="cellIs" dxfId="5" priority="21" operator="equal">
      <formula>#REF!</formula>
    </cfRule>
  </conditionalFormatting>
  <conditionalFormatting sqref="C173">
    <cfRule type="cellIs" dxfId="4" priority="20" operator="equal">
      <formula>#REF!</formula>
    </cfRule>
  </conditionalFormatting>
  <conditionalFormatting sqref="F171:F173">
    <cfRule type="cellIs" dxfId="3" priority="18" operator="equal">
      <formula>#REF!</formula>
    </cfRule>
  </conditionalFormatting>
  <conditionalFormatting sqref="B171:B173">
    <cfRule type="cellIs" dxfId="2" priority="24" operator="equal">
      <formula>#REF!</formula>
    </cfRule>
  </conditionalFormatting>
  <conditionalFormatting sqref="B218:C219">
    <cfRule type="cellIs" dxfId="1" priority="74" operator="equal">
      <formula>$L$9</formula>
    </cfRule>
  </conditionalFormatting>
  <conditionalFormatting sqref="B243:D244">
    <cfRule type="cellIs" dxfId="0" priority="1" operator="equal">
      <formula>$L$9</formula>
    </cfRule>
  </conditionalFormatting>
  <dataValidations count="3">
    <dataValidation allowBlank="1" showInputMessage="1" showErrorMessage="1" errorTitle="Error" error="Solo se aceptan números enteros" sqref="D184 D198"/>
    <dataValidation type="decimal" allowBlank="1" showInputMessage="1" showErrorMessage="1" sqref="F313:F316 B315:D316 F319:F321 B321:D321 F325:F328 B327:D328 F331:F333 B333:D333">
      <formula1>0</formula1>
      <formula2>1000000000000</formula2>
    </dataValidation>
    <dataValidation type="decimal" allowBlank="1" showInputMessage="1" showErrorMessage="1" sqref="B313:D314 B319:D320 B325:D326 B331:D332">
      <formula1>0</formula1>
      <formula2>10000000000</formula2>
    </dataValidation>
  </dataValidations>
  <printOptions horizontalCentered="1"/>
  <pageMargins left="0.23622047244094491" right="0.23622047244094491" top="0.35433070866141736" bottom="0.35433070866141736" header="0.31496062992125984" footer="0.31496062992125984"/>
  <pageSetup scale="65" fitToHeight="0" orientation="landscape" horizontalDpi="4294967294" verticalDpi="4294967294" r:id="rId1"/>
  <rowBreaks count="12" manualBreakCount="12">
    <brk id="39" max="11" man="1"/>
    <brk id="71" max="11" man="1"/>
    <brk id="99" max="11" man="1"/>
    <brk id="128" max="11" man="1"/>
    <brk id="155" max="11" man="1"/>
    <brk id="178" max="11" man="1"/>
    <brk id="208" max="11" man="1"/>
    <brk id="234" max="11" man="1"/>
    <brk id="259" max="11" man="1"/>
    <brk id="294" max="11" man="1"/>
    <brk id="307" max="11" man="1"/>
    <brk id="337" max="11"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5" tint="0.39997558519241921"/>
    <pageSetUpPr fitToPage="1"/>
  </sheetPr>
  <dimension ref="A1:K84"/>
  <sheetViews>
    <sheetView view="pageBreakPreview" topLeftCell="A72" zoomScale="110" zoomScaleNormal="85" zoomScaleSheetLayoutView="110" workbookViewId="0">
      <selection activeCell="C77" sqref="C77:G77"/>
    </sheetView>
  </sheetViews>
  <sheetFormatPr baseColWidth="10" defaultColWidth="11" defaultRowHeight="14.25"/>
  <cols>
    <col min="1" max="1" width="18.125" style="104" customWidth="1"/>
    <col min="2" max="2" width="13.5" style="104" customWidth="1"/>
    <col min="3" max="3" width="9.75" style="104" customWidth="1"/>
    <col min="4" max="4" width="3.125" style="66" hidden="1" customWidth="1"/>
    <col min="5" max="5" width="51.75" style="104" customWidth="1"/>
    <col min="6" max="6" width="3.25" style="139" hidden="1" customWidth="1"/>
    <col min="7" max="7" width="51.75" style="104" customWidth="1"/>
    <col min="8" max="8" width="4.375" style="439" customWidth="1"/>
    <col min="9" max="9" width="36.5" style="439" customWidth="1"/>
    <col min="10" max="10" width="34.5" style="466" customWidth="1"/>
    <col min="11" max="11" width="27.75" style="104" customWidth="1"/>
    <col min="12" max="16384" width="11" style="104"/>
  </cols>
  <sheetData>
    <row r="1" spans="1:11">
      <c r="A1" s="541"/>
      <c r="B1" s="541"/>
      <c r="C1" s="541"/>
      <c r="D1" s="542"/>
      <c r="E1" s="541"/>
      <c r="F1" s="543"/>
      <c r="G1" s="541"/>
    </row>
    <row r="2" spans="1:11" ht="19.5" customHeight="1">
      <c r="A2" s="928" t="s">
        <v>470</v>
      </c>
      <c r="B2" s="928"/>
      <c r="C2" s="928"/>
      <c r="D2" s="928"/>
      <c r="E2" s="928"/>
      <c r="F2" s="928"/>
      <c r="G2" s="928"/>
      <c r="H2" s="438"/>
      <c r="I2" s="438"/>
      <c r="J2" s="465"/>
      <c r="K2" s="55"/>
    </row>
    <row r="3" spans="1:11" ht="14.25" customHeight="1">
      <c r="A3" s="929" t="s">
        <v>471</v>
      </c>
      <c r="B3" s="929"/>
      <c r="C3" s="929"/>
      <c r="D3" s="929"/>
      <c r="E3" s="929"/>
      <c r="F3" s="929"/>
      <c r="G3" s="929"/>
    </row>
    <row r="4" spans="1:11" ht="15" customHeight="1">
      <c r="A4" s="929" t="s">
        <v>472</v>
      </c>
      <c r="B4" s="929"/>
      <c r="C4" s="929"/>
      <c r="D4" s="929"/>
      <c r="E4" s="929"/>
      <c r="F4" s="929"/>
      <c r="G4" s="929"/>
    </row>
    <row r="5" spans="1:11" ht="15" customHeight="1">
      <c r="A5" s="929" t="s">
        <v>514</v>
      </c>
      <c r="B5" s="929"/>
      <c r="C5" s="929"/>
      <c r="D5" s="929"/>
      <c r="E5" s="929"/>
      <c r="F5" s="929"/>
      <c r="G5" s="929"/>
    </row>
    <row r="6" spans="1:11">
      <c r="A6" s="541"/>
      <c r="B6" s="541"/>
      <c r="C6" s="541"/>
      <c r="D6" s="542"/>
      <c r="E6" s="541"/>
      <c r="F6" s="543"/>
      <c r="G6" s="541"/>
    </row>
    <row r="7" spans="1:11" ht="21" customHeight="1">
      <c r="A7" s="565" t="str">
        <f>Portada!A8</f>
        <v>Zacatecas</v>
      </c>
      <c r="B7" s="565"/>
      <c r="C7" s="565"/>
      <c r="D7" s="565"/>
      <c r="E7" s="565"/>
      <c r="F7" s="565"/>
      <c r="G7" s="565"/>
    </row>
    <row r="8" spans="1:11" ht="18" customHeight="1">
      <c r="A8" s="925" t="s">
        <v>741</v>
      </c>
      <c r="B8" s="925"/>
      <c r="C8" s="925"/>
      <c r="D8" s="925"/>
      <c r="E8" s="925"/>
      <c r="F8" s="925"/>
      <c r="G8" s="925"/>
    </row>
    <row r="9" spans="1:11" s="218" customFormat="1" ht="15.75">
      <c r="A9" s="925" t="s">
        <v>742</v>
      </c>
      <c r="B9" s="925"/>
      <c r="C9" s="925"/>
      <c r="D9" s="925"/>
      <c r="E9" s="925"/>
      <c r="F9" s="925"/>
      <c r="G9" s="925"/>
      <c r="H9" s="440"/>
      <c r="I9" s="440"/>
      <c r="J9" s="467"/>
    </row>
    <row r="10" spans="1:11" ht="16.5" thickBot="1">
      <c r="A10" s="925" t="s">
        <v>803</v>
      </c>
      <c r="B10" s="925"/>
      <c r="C10" s="925"/>
      <c r="D10" s="925"/>
      <c r="E10" s="925"/>
      <c r="F10" s="925"/>
      <c r="G10" s="925"/>
    </row>
    <row r="11" spans="1:11" ht="29.45" customHeight="1" thickBot="1">
      <c r="A11" s="930" t="s">
        <v>507</v>
      </c>
      <c r="B11" s="932"/>
      <c r="C11" s="931"/>
      <c r="D11" s="930" t="s">
        <v>743</v>
      </c>
      <c r="E11" s="931"/>
      <c r="F11" s="437"/>
      <c r="G11" s="437" t="s">
        <v>744</v>
      </c>
      <c r="H11" s="926" t="s">
        <v>587</v>
      </c>
      <c r="I11" s="927"/>
      <c r="J11" s="450" t="s">
        <v>588</v>
      </c>
      <c r="K11" s="450" t="s">
        <v>771</v>
      </c>
    </row>
    <row r="12" spans="1:11" ht="42" customHeight="1" thickTop="1" thickBot="1">
      <c r="A12" s="944" t="s">
        <v>708</v>
      </c>
      <c r="B12" s="933" t="s">
        <v>3</v>
      </c>
      <c r="C12" s="934"/>
      <c r="D12" s="479">
        <v>1</v>
      </c>
      <c r="E12" s="516" t="str">
        <f>IF('1.Metas ATD H.'!P16&gt;0,'1.Metas ATD H.'!P16,"")</f>
        <v>-  Los beneficiarios en este nivel son mayores de 60 años, tienen desinterés, enfermedades, problemas de vista, etc., lo que causa que se dificulte la incorporación, atención y acreditación
La Población a atender ha ido disminuyendo</v>
      </c>
      <c r="F12" s="517">
        <v>1</v>
      </c>
      <c r="G12" s="518" t="str">
        <f>IF('1.Metas ATD H.'!R16&gt;0,'1.Metas ATD H.'!R16,"")</f>
        <v>Continuar con el seguimiento de Convenios como INAPAM y las visitas a asilos y hacer labor de motivación. 
En la próxima reunipon del CIDAP determinar: la población en este nivel por Coordinación, detectar inactivos, estrategias de atención e incorporación</v>
      </c>
      <c r="H12" s="451" t="str">
        <f>IF('1.Metas ATD H.'!T16&gt;0,'1.Metas ATD H.'!T16,"")</f>
        <v/>
      </c>
      <c r="I12" s="474" t="str">
        <f>IF('1.Metas ATD H.'!U16&gt;0,'1.Metas ATD H.'!U16,"")</f>
        <v/>
      </c>
      <c r="J12" s="474" t="str">
        <f>IF('1.Metas ATD H.'!V16&gt;0,'1.Metas ATD H.'!V16,"")</f>
        <v/>
      </c>
      <c r="K12" s="973" t="str">
        <f>IF('1.Metas ATD H.'!S16&gt;0,'1.Metas ATD H.'!S16,"")</f>
        <v>- En general, se ha tenido apoyo por parte de los ayuntamientos entre otras dependencias, además de instancias privadas, asociaciones civiles, gracias a la labor de concertación para firmas de convenios de colaboración.
- A partir del recorte que se tuvo en Técnicos Docentes, se están teniendo ajustes, y se solicitó la autorización de 20 figuras para que funjan como T.D.</v>
      </c>
    </row>
    <row r="13" spans="1:11" ht="42" customHeight="1" thickBot="1">
      <c r="A13" s="944"/>
      <c r="B13" s="935" t="s">
        <v>4</v>
      </c>
      <c r="C13" s="936"/>
      <c r="D13" s="477">
        <v>1</v>
      </c>
      <c r="E13" s="518" t="str">
        <f>IF('1.Metas ATD H.'!P22&gt;0,'1.Metas ATD H.'!P22,"")</f>
        <v>La mayoría de los beneficiarios que se atienden en este nivel, son mayores de 60 años, poco a poco se va dificultando su atención, ya que la población probable a atender disminuye</v>
      </c>
      <c r="F13" s="519">
        <v>1</v>
      </c>
      <c r="G13" s="518" t="str">
        <f>IF('1.Metas ATD H.'!R22&gt;0,'1.Metas ATD H.'!R22,"")</f>
        <v>Continuar con el seguimiento de Convenios como INAPAM y las visitas a asilos y hacer labor de motivación. 
En la próxima reunipon del CIDAP determinar: la población en este nivel por Coordinación, detectar inactivos, estrategias de atención e incorporación</v>
      </c>
      <c r="H13" s="452">
        <f>'1.Metas ATD H.'!T22</f>
        <v>0</v>
      </c>
      <c r="I13" s="475" t="str">
        <f>IF('1.Metas ATD H.'!U22&gt;0,'1.Metas ATD H.'!U22,"")</f>
        <v/>
      </c>
      <c r="J13" s="475" t="str">
        <f>IF('1.Metas ATD H.'!V22&gt;0,'1.Metas ATD H.'!V22,"")</f>
        <v/>
      </c>
      <c r="K13" s="974"/>
    </row>
    <row r="14" spans="1:11" ht="45.75" customHeight="1" thickBot="1">
      <c r="A14" s="944"/>
      <c r="B14" s="935" t="s">
        <v>5</v>
      </c>
      <c r="C14" s="936"/>
      <c r="D14" s="477">
        <v>1</v>
      </c>
      <c r="E14" s="518" t="str">
        <f>IF('1.Metas ATD H.'!P28&gt;0,'1.Metas ATD H.'!P28,"")</f>
        <v xml:space="preserve">- Renuencia del beneficiario
- Rotación de aplicadores porque algunas veces gastan más en el traslado que lo que perciben
- Inseguridad en algunas regiones del Estado
</v>
      </c>
      <c r="F14" s="519">
        <v>1</v>
      </c>
      <c r="G14" s="518" t="str">
        <f>IF('1.Metas ATD H.'!R28&gt;0,'1.Metas ATD H.'!R28,"")</f>
        <v>- Labor de difusión constante por medio de visitas domiciliarias y aprovechar los eventos de otras dependencias gubernamentales para realizar difusión, motivación, incorporación, etc.
Proponer estrategias por coordinación y microrregión en la próxima reunión del CIDAP</v>
      </c>
      <c r="H14" s="452">
        <f>'1.Metas ATD H.'!T28</f>
        <v>0</v>
      </c>
      <c r="I14" s="475" t="str">
        <f>IF('1.Metas ATD H.'!U28&gt;0,'1.Metas ATD H.'!U28,"2")</f>
        <v/>
      </c>
      <c r="J14" s="475" t="str">
        <f>IF('1.Metas ATD H.'!V28&gt;0,'1.Metas ATD H.'!V28,"")</f>
        <v/>
      </c>
      <c r="K14" s="974"/>
    </row>
    <row r="15" spans="1:11" ht="50.25" customHeight="1" thickBot="1">
      <c r="A15" s="944"/>
      <c r="B15" s="935" t="s">
        <v>6</v>
      </c>
      <c r="C15" s="936"/>
      <c r="D15" s="449">
        <v>1</v>
      </c>
      <c r="E15" s="520" t="str">
        <f>IF('1.Metas ATD H.'!P34&gt;0,'1.Metas ATD H.'!P34,"")</f>
        <v xml:space="preserve">- Renuencia del beneficiario
- Rotación de aplicadores porque algunas veces gastan más en el traslado que lo que perciben
- Inseguridad en algunas regiones del Estado
</v>
      </c>
      <c r="F15" s="521">
        <v>1</v>
      </c>
      <c r="G15" s="520" t="str">
        <f>IF('1.Metas ATD H.'!R34&gt;0,'1.Metas ATD H.'!R34,"")</f>
        <v>- Labor de difusión constante por medio de visitas domiciliarias y aprovechar los eventos de otras dependencias gubernamentales para realizar difusión, motivación, incorporación, etc.
Proponer estrategias por coordinación y microrregión en la próxima reunión del CIDAP</v>
      </c>
      <c r="H15" s="452" t="str">
        <f>IF('1.Metas ATD H.'!T34&gt;0,'1.Metas ATD H.'!T34,"")</f>
        <v/>
      </c>
      <c r="I15" s="475" t="str">
        <f>IF('1.Metas ATD H.'!U34&gt;0,'1.Metas ATD H.'!U34,"")</f>
        <v/>
      </c>
      <c r="J15" s="475" t="str">
        <f>IF('1.Metas ATD H.'!V34&gt;0,'1.Metas ATD H.'!V34,"")</f>
        <v/>
      </c>
      <c r="K15" s="974"/>
    </row>
    <row r="16" spans="1:11" ht="15.75" customHeight="1" thickBot="1">
      <c r="A16" s="944"/>
      <c r="B16" s="935" t="s">
        <v>773</v>
      </c>
      <c r="C16" s="936"/>
      <c r="D16" s="992" t="s">
        <v>774</v>
      </c>
      <c r="E16" s="993"/>
      <c r="F16" s="994" t="s">
        <v>775</v>
      </c>
      <c r="G16" s="993"/>
      <c r="H16" s="452"/>
      <c r="I16" s="998"/>
      <c r="J16" s="998"/>
      <c r="K16" s="974"/>
    </row>
    <row r="17" spans="1:11" ht="95.25" customHeight="1" thickBot="1">
      <c r="A17" s="944"/>
      <c r="B17" s="945"/>
      <c r="C17" s="946"/>
      <c r="D17" s="978" t="str">
        <f>IF('1.Metas ATD H.'!B291&gt;0,'1.Metas ATD H.'!B291,"")</f>
        <v>Congruente con el Programa Anual Estatal 2019</v>
      </c>
      <c r="E17" s="980"/>
      <c r="F17" s="990" t="str">
        <f>IF('1.Metas ATD H.'!C291&gt;0,'1.Metas ATD H.'!C291,"")</f>
        <v/>
      </c>
      <c r="G17" s="991"/>
      <c r="H17" s="481"/>
      <c r="I17" s="1010"/>
      <c r="J17" s="1010"/>
      <c r="K17" s="975"/>
    </row>
    <row r="18" spans="1:11" ht="42" hidden="1" customHeight="1" thickTop="1">
      <c r="A18" s="962" t="s">
        <v>745</v>
      </c>
      <c r="B18" s="937" t="s">
        <v>3</v>
      </c>
      <c r="C18" s="938"/>
      <c r="D18" s="517">
        <v>1</v>
      </c>
      <c r="E18" s="516" t="str">
        <f>IF('1.1 Metas ATD Indígena'!P16&gt;0,'1.1 Metas ATD Indígena'!P16,"")</f>
        <v/>
      </c>
      <c r="F18" s="517">
        <v>1</v>
      </c>
      <c r="G18" s="516" t="str">
        <f>IF('1.1 Metas ATD Indígena'!R16&gt;0,'1.1 Metas ATD Indígena'!R16,"")</f>
        <v/>
      </c>
      <c r="H18" s="454" t="str">
        <f>IF('1.1 Metas ATD Indígena'!T16&gt;0,'1.1 Metas ATD Indígena'!T16,"")</f>
        <v/>
      </c>
      <c r="I18" s="455" t="str">
        <f>IF('1.1 Metas ATD Indígena'!U16&gt;0,'1.1 Metas ATD Indígena'!U16,"")</f>
        <v/>
      </c>
      <c r="J18" s="456" t="str">
        <f>IF('1.1 Metas ATD Indígena'!V16&gt;0,'1.1 Metas ATD Indígena'!V16,"")</f>
        <v/>
      </c>
      <c r="K18" s="1003" t="str">
        <f>IF('1.1 Metas ATD Indígena'!S16&gt;0,'1.1 Metas ATD Indígena'!S16,"")</f>
        <v/>
      </c>
    </row>
    <row r="19" spans="1:11" ht="42" hidden="1" customHeight="1">
      <c r="A19" s="963"/>
      <c r="B19" s="939" t="s">
        <v>4</v>
      </c>
      <c r="C19" s="940"/>
      <c r="D19" s="522">
        <v>1</v>
      </c>
      <c r="E19" s="518" t="str">
        <f>IF('1.1 Metas ATD Indígena'!P22&gt;0,'1.1 Metas ATD Indígena'!P22,"")</f>
        <v/>
      </c>
      <c r="F19" s="522">
        <v>1</v>
      </c>
      <c r="G19" s="518" t="str">
        <f>IF('1.1 Metas ATD Indígena'!R22&gt;0,'1.1 Metas ATD Indígena'!R22,"")</f>
        <v/>
      </c>
      <c r="H19" s="457" t="str">
        <f>IF('1.1 Metas ATD Indígena'!T22&gt;0,'1.1 Metas ATD Indígena'!T22,"")</f>
        <v/>
      </c>
      <c r="I19" s="458" t="str">
        <f>IF('1.1 Metas ATD Indígena'!U22&gt;0,'1.1 Metas ATD Indígena'!U22,"")</f>
        <v/>
      </c>
      <c r="J19" s="459" t="str">
        <f>IF('1.1 Metas ATD Indígena'!V22&gt;0,'1.1 Metas ATD Indígena'!V22,"")</f>
        <v/>
      </c>
      <c r="K19" s="1002"/>
    </row>
    <row r="20" spans="1:11" ht="42" hidden="1" customHeight="1">
      <c r="A20" s="963"/>
      <c r="B20" s="911" t="s">
        <v>121</v>
      </c>
      <c r="C20" s="941"/>
      <c r="D20" s="522">
        <v>1</v>
      </c>
      <c r="E20" s="518" t="str">
        <f>IF('1.1 Metas ATD Indígena'!P28&gt;0,'1.1 Metas ATD Indígena'!P28,"")</f>
        <v/>
      </c>
      <c r="F20" s="522">
        <v>1</v>
      </c>
      <c r="G20" s="518" t="str">
        <f>IF('1.1 Metas ATD Indígena'!R28&gt;0,'1.1 Metas ATD Indígena'!R28,"")</f>
        <v/>
      </c>
      <c r="H20" s="457" t="str">
        <f>IF('1.1 Metas ATD Indígena'!T28&gt;0,'1.1 Metas ATD Indígena'!T28,"")</f>
        <v/>
      </c>
      <c r="I20" s="458" t="str">
        <f>IF('1.1 Metas ATD Indígena'!U28&gt;0,'1.1 Metas ATD Indígena'!U28,"")</f>
        <v/>
      </c>
      <c r="J20" s="459" t="str">
        <f>IF('1.1 Metas ATD Indígena'!V28&gt;0,'1.1 Metas ATD Indígena'!V28,"")</f>
        <v/>
      </c>
      <c r="K20" s="1002"/>
    </row>
    <row r="21" spans="1:11" ht="42" hidden="1" customHeight="1">
      <c r="A21" s="963"/>
      <c r="B21" s="939" t="s">
        <v>122</v>
      </c>
      <c r="C21" s="940"/>
      <c r="D21" s="519">
        <v>1</v>
      </c>
      <c r="E21" s="518" t="str">
        <f>IF('1.1 Metas ATD Indígena'!P34&gt;0,'1.1 Metas ATD Indígena'!P34,"")</f>
        <v/>
      </c>
      <c r="F21" s="519">
        <v>1</v>
      </c>
      <c r="G21" s="518" t="str">
        <f>IF('1.1 Metas ATD Indígena'!R34&gt;0,'1.1 Metas ATD Indígena'!R34,"")</f>
        <v/>
      </c>
      <c r="H21" s="457" t="str">
        <f>IF('1.1 Metas ATD Indígena'!T34&gt;0,'1.1 Metas ATD Indígena'!T34,"")</f>
        <v/>
      </c>
      <c r="I21" s="458" t="str">
        <f>IF('1.1 Metas ATD Indígena'!U34&gt;0,'1.1 Metas ATD Indígena'!U34,"")</f>
        <v/>
      </c>
      <c r="J21" s="459" t="str">
        <f>IF('1.1 Metas ATD Indígena'!V34&gt;0,'1.1 Metas ATD Indígena'!V34,"")</f>
        <v/>
      </c>
      <c r="K21" s="1002"/>
    </row>
    <row r="22" spans="1:11" ht="15.75" hidden="1" customHeight="1">
      <c r="A22" s="963"/>
      <c r="B22" s="939" t="s">
        <v>773</v>
      </c>
      <c r="C22" s="1013"/>
      <c r="D22" s="1011" t="s">
        <v>774</v>
      </c>
      <c r="E22" s="1011"/>
      <c r="F22" s="1011" t="s">
        <v>775</v>
      </c>
      <c r="G22" s="1012"/>
      <c r="H22" s="452"/>
      <c r="I22" s="998"/>
      <c r="J22" s="998"/>
      <c r="K22" s="1002"/>
    </row>
    <row r="23" spans="1:11" ht="42" hidden="1" customHeight="1" thickBot="1">
      <c r="A23" s="964"/>
      <c r="B23" s="966"/>
      <c r="C23" s="1014"/>
      <c r="D23" s="1015" t="str">
        <f>IF('1.1 Metas ATD Indígena'!B291&gt;0,'1.1 Metas ATD Indígena'!B291,"")</f>
        <v>Congruente con el Programa Anual Estatal 2019</v>
      </c>
      <c r="E23" s="1015"/>
      <c r="F23" s="1015" t="str">
        <f>IF('1.1 Metas ATD Indígena'!C291&gt;0,'1.1 Metas ATD Indígena'!C291,"")</f>
        <v/>
      </c>
      <c r="G23" s="1016"/>
      <c r="H23" s="481"/>
      <c r="I23" s="1010"/>
      <c r="J23" s="1010"/>
      <c r="K23" s="1004"/>
    </row>
    <row r="24" spans="1:11" ht="48.75" customHeight="1" thickTop="1">
      <c r="A24" s="890" t="s">
        <v>746</v>
      </c>
      <c r="B24" s="933" t="s">
        <v>3</v>
      </c>
      <c r="C24" s="934"/>
      <c r="D24" s="517">
        <v>1</v>
      </c>
      <c r="E24" s="516" t="str">
        <f>IF('2. Metas Formación'!P14&gt;0,'2. Metas Formación'!P14,"")</f>
        <v>Algunos asesores de nuevo ingreso (enero a septiembre 2019) no han recibido la formación inicial CNA PARA SER ALFABETIZADOR, situación que pone en riesgo ofrecer una asesoría de calidad para las personas que desean aprender a leer y escribir</v>
      </c>
      <c r="F24" s="517">
        <v>1</v>
      </c>
      <c r="G24" s="516" t="str">
        <f>IF('2. Metas Formación'!R14&gt;0,'2. Metas Formación'!R14,"")</f>
        <v>Ubicar de manera muy precisa a los asesores faltantes de esta capacitación, enviar listado  a cada coordinación regional para que el formador responsable programe en cuanto antes dicho evento</v>
      </c>
      <c r="H24" s="454" t="str">
        <f>IF('2. Metas Formación'!T14&gt;0,'2. Metas Formación'!T14,"")</f>
        <v/>
      </c>
      <c r="I24" s="455" t="str">
        <f>IF('2. Metas Formación'!U14&gt;0,'2. Metas Formación'!U14,"")</f>
        <v/>
      </c>
      <c r="J24" s="456" t="str">
        <f>IF('2. Metas Formación'!V14&gt;0,'2. Metas Formación'!V14,"")</f>
        <v/>
      </c>
      <c r="K24" s="1003" t="str">
        <f>IF('2. Metas Formación'!S14&gt;0,'2. Metas Formación'!S14,"")</f>
        <v/>
      </c>
    </row>
    <row r="25" spans="1:11" ht="48.75" customHeight="1">
      <c r="A25" s="891"/>
      <c r="B25" s="935" t="s">
        <v>4</v>
      </c>
      <c r="C25" s="936"/>
      <c r="D25" s="522">
        <v>1</v>
      </c>
      <c r="E25" s="518" t="str">
        <f>IF('2. Metas Formación'!P20&gt;0,'2. Metas Formación'!P20,"")</f>
        <v>Dado que los educandos de este nivel educativo son relativamente pocos comparados con los otros niveles  se ha omitido el desarrollo del taller CNA PARA CONCLUIR EL NIVEL INICIAL mismo que fortalece al asesor en el desempeño de sus funciones.</v>
      </c>
      <c r="F25" s="522">
        <v>1</v>
      </c>
      <c r="G25" s="518" t="str">
        <f>IF('2. Metas Formación'!R20&gt;0,'2. Metas Formación'!R20,"")</f>
        <v>Mediante una revisión de los reportes del SASA así como el cruce de datos con los eventos recibidos y registrados en el RAF, se ubicará aestos asesores para invitarlos a dicho taller.</v>
      </c>
      <c r="H25" s="457" t="str">
        <f>IF('2. Metas Formación'!T20&gt;0,'2. Metas Formación'!T20,"")</f>
        <v/>
      </c>
      <c r="I25" s="458" t="str">
        <f>IF('2. Metas Formación'!U20&gt;0,'2. Metas Formación'!U20,"")</f>
        <v/>
      </c>
      <c r="J25" s="459" t="str">
        <f>IF('2. Metas Formación'!V20&gt;0,'2. Metas Formación'!V20,"")</f>
        <v/>
      </c>
      <c r="K25" s="1002"/>
    </row>
    <row r="26" spans="1:11" ht="48.75" customHeight="1">
      <c r="A26" s="891"/>
      <c r="B26" s="942" t="s">
        <v>121</v>
      </c>
      <c r="C26" s="943"/>
      <c r="D26" s="522">
        <v>1</v>
      </c>
      <c r="E26" s="518" t="str">
        <f>IF('2. Metas Formación'!P26&gt;0,'2. Metas Formación'!P26,"")</f>
        <v xml:space="preserve">A través del desarrollo de  eventos de formación con temática de módulos de este nivel se ha disminuido la dificultad en el manejo de contenidos matemáticos y de lengua y comunicación </v>
      </c>
      <c r="F26" s="522">
        <v>1</v>
      </c>
      <c r="G26" s="518" t="str">
        <f>IF('2. Metas Formación'!R26&gt;0,'2. Metas Formación'!R26,"")</f>
        <v>Continuar con este tipo de talleres que son de la aceptación de los asesores y además impactan en la asesoría</v>
      </c>
      <c r="H26" s="457" t="str">
        <f>IF('2. Metas Formación'!T26&gt;0,'2. Metas Formación'!T26,"")</f>
        <v/>
      </c>
      <c r="I26" s="458" t="str">
        <f>IF('2. Metas Formación'!U26&gt;0,'2. Metas Formación'!U26,"")</f>
        <v/>
      </c>
      <c r="J26" s="459" t="str">
        <f>IF('2. Metas Formación'!V26&gt;0,'2. Metas Formación'!V26,"")</f>
        <v/>
      </c>
      <c r="K26" s="1002"/>
    </row>
    <row r="27" spans="1:11" ht="53.25" customHeight="1" thickBot="1">
      <c r="A27" s="891"/>
      <c r="B27" s="935" t="s">
        <v>122</v>
      </c>
      <c r="C27" s="936"/>
      <c r="D27" s="521">
        <v>1</v>
      </c>
      <c r="E27" s="520" t="str">
        <f>IF('2. Metas Formación'!P32&gt;0,'2. Metas Formación'!P32,"")</f>
        <v xml:space="preserve">A través del desarrollo de  eventos de formación con temática de módulos de este nivel se ha disminuido la dificultad en el manejo de contenidos matemáticos y de lengua y comunicación </v>
      </c>
      <c r="F27" s="521">
        <v>1</v>
      </c>
      <c r="G27" s="520" t="str">
        <f>IF('2. Metas Formación'!R32&gt;0,'2. Metas Formación'!R32,"")</f>
        <v>Continuar con este tipo de talleres que son de la aceptación de los asesores y además impactan en la asesoría</v>
      </c>
      <c r="H27" s="457" t="str">
        <f>IF('2. Metas Formación'!T32&gt;0,'2. Metas Formación'!T32,"")</f>
        <v/>
      </c>
      <c r="I27" s="458" t="str">
        <f>IF('2. Metas Formación'!U32&gt;0,'2. Metas Formación'!U32,"")</f>
        <v/>
      </c>
      <c r="J27" s="459" t="str">
        <f>IF('2. Metas Formación'!V32&gt;0,'2. Metas Formación'!V32,"")</f>
        <v/>
      </c>
      <c r="K27" s="1002"/>
    </row>
    <row r="28" spans="1:11" ht="15.75" customHeight="1" thickBot="1">
      <c r="A28" s="891"/>
      <c r="B28" s="939" t="s">
        <v>773</v>
      </c>
      <c r="C28" s="965"/>
      <c r="D28" s="1024" t="s">
        <v>774</v>
      </c>
      <c r="E28" s="1025"/>
      <c r="F28" s="1026" t="s">
        <v>775</v>
      </c>
      <c r="G28" s="1025"/>
      <c r="H28" s="1022"/>
      <c r="I28" s="998"/>
      <c r="J28" s="998"/>
      <c r="K28" s="1002"/>
    </row>
    <row r="29" spans="1:11" ht="42" customHeight="1" thickBot="1">
      <c r="A29" s="892"/>
      <c r="B29" s="966"/>
      <c r="C29" s="967"/>
      <c r="D29" s="1027" t="str">
        <f>IF('2. Metas Formación'!B221&gt;0,'2. Metas Formación'!B221,"")</f>
        <v>Congruente con el Programa Anual Estatal 2019</v>
      </c>
      <c r="E29" s="1028"/>
      <c r="F29" s="1027" t="str">
        <f>IF('2. Metas Formación'!C221&gt;0,'2. Metas Formación'!C221,"")</f>
        <v/>
      </c>
      <c r="G29" s="1028"/>
      <c r="H29" s="1023"/>
      <c r="I29" s="1010"/>
      <c r="J29" s="1010"/>
      <c r="K29" s="1004"/>
    </row>
    <row r="30" spans="1:11" ht="60" customHeight="1" thickTop="1">
      <c r="A30" s="962" t="s">
        <v>747</v>
      </c>
      <c r="B30" s="933" t="s">
        <v>3</v>
      </c>
      <c r="C30" s="934"/>
      <c r="D30" s="523">
        <v>1</v>
      </c>
      <c r="E30" s="516" t="str">
        <f>IF('3.- Metas S.Vulnerabilidad'!P14&gt;0,'3.- Metas S.Vulnerabilidad'!P14,"")</f>
        <v>El Estado si participa en el programa jornaleros migrantes, sin embargo, hasta ahora es nula la acreditación, ya que es difícil la atención de estas personas, que prefieren trabajar a estudiar.
Es difícil la atención en los CERESOS y más en este nivel, dónde las personas son mayores de 60 años
Existe renuencia en las personas mayores de 60 años, se atiende a personas adultos mayores, insistiendo, motivando, acudiendo a INAPAM, etc.
No se cuenta con asesores para ciegos o débiles visuales, por falta de concertación</v>
      </c>
      <c r="F30" s="517">
        <v>1</v>
      </c>
      <c r="G30" s="516" t="str">
        <f>IF('3.- Metas S.Vulnerabilidad'!R14&gt;0,'3.- Metas S.Vulnerabilidad'!R14,"")</f>
        <v>Aprovechar el convenio con INAMAP  
Visitas domiciliarias
Concertación en CERESOS, PROMAJOVEN y en el Instituto de Inclusión para atender a estas personas</v>
      </c>
      <c r="H30" s="454" t="str">
        <f>IF('3.- Metas S.Vulnerabilidad'!T14&gt;0,'3.- Metas S.Vulnerabilidad'!T14,"")</f>
        <v/>
      </c>
      <c r="I30" s="455" t="str">
        <f>IF('3.- Metas S.Vulnerabilidad'!U14&gt;0,'3.- Metas S.Vulnerabilidad'!U14,"")</f>
        <v/>
      </c>
      <c r="J30" s="456" t="str">
        <f>IF('3.- Metas S.Vulnerabilidad'!V14&gt;0,'3.- Metas S.Vulnerabilidad'!V14,"")</f>
        <v/>
      </c>
      <c r="K30" s="1003" t="str">
        <f>IF('3.- Metas S.Vulnerabilidad'!S14&gt;0,'3.- Metas S.Vulnerabilidad'!S14,"")</f>
        <v/>
      </c>
    </row>
    <row r="31" spans="1:11" ht="61.5" customHeight="1">
      <c r="A31" s="963"/>
      <c r="B31" s="935" t="s">
        <v>4</v>
      </c>
      <c r="C31" s="936"/>
      <c r="D31" s="524">
        <v>1</v>
      </c>
      <c r="E31" s="518" t="str">
        <f>IF('3.- Metas S.Vulnerabilidad'!P20&gt;0,'3.- Metas S.Vulnerabilidad'!P20,"")</f>
        <v>El Estado si participa en el programa jornaleros migrantes, sin embargo, hasta ahora es nula la acreditación, ya que es difícil la atención de estas personas, que prefieren trabajar a estudiar.
Es difícil la atención en los CERESOS y más en este nivel, dónde las personas son mayores de 60 años
Existe renuencia en las personas mayores de 60 años, se atiende a personas adultos mayores, insistiendo, motivando, acudiendo a INAPAM, etc.
No se cuenta con asesores para ciegos o débiles visuales, por falta de concertación</v>
      </c>
      <c r="F31" s="522">
        <v>1</v>
      </c>
      <c r="G31" s="518" t="str">
        <f>IF('3.- Metas S.Vulnerabilidad'!R20&gt;0,'3.- Metas S.Vulnerabilidad'!R20,"")</f>
        <v>Aprovechar el convenio con INAMAP  
Visitas domiciliarias
Concertación en CERESOS, PROMAJOVEN y en el Instituto de Inclusión para atender a estas personas</v>
      </c>
      <c r="H31" s="457" t="str">
        <f>IF('3.- Metas S.Vulnerabilidad'!T20&gt;0,'3.- Metas S.Vulnerabilidad'!T20,"")</f>
        <v/>
      </c>
      <c r="I31" s="458" t="str">
        <f>IF('3.- Metas S.Vulnerabilidad'!U20&gt;0,'3.- Metas S.Vulnerabilidad'!U20,"")</f>
        <v/>
      </c>
      <c r="J31" s="459" t="str">
        <f>IF('3.- Metas S.Vulnerabilidad'!V20&gt;0,'3.- Metas S.Vulnerabilidad'!V20,"")</f>
        <v/>
      </c>
      <c r="K31" s="1002"/>
    </row>
    <row r="32" spans="1:11" ht="46.5" customHeight="1">
      <c r="A32" s="963"/>
      <c r="B32" s="942" t="s">
        <v>121</v>
      </c>
      <c r="C32" s="943"/>
      <c r="D32" s="524">
        <v>1</v>
      </c>
      <c r="E32" s="518" t="str">
        <f>IF('3.- Metas S.Vulnerabilidad'!P26&gt;0,'3.- Metas S.Vulnerabilidad'!P26,"")</f>
        <v>El Estado si participa en el programa jornaleros migrantes, sin embargo, hasta ahora es nula la acreditación, ya que es difícil la atención de estas personas, que prefieren trabajar a estudiar.
Es difícil la atención en los CERESOS 
Existe renuencia en las personas mayores de 60 años, se atiende a personas adultos mayores, insistiendo, motivando, acudiendo a INAPAM, etc.
No se cuenta con asesores para ciegos o débiles visuales, por falta de concertación</v>
      </c>
      <c r="F32" s="522">
        <v>1</v>
      </c>
      <c r="G32" s="518" t="str">
        <f>IF('3.- Metas S.Vulnerabilidad'!R26&gt;0,'3.- Metas S.Vulnerabilidad'!R26,"")</f>
        <v>Aprovechar el convenio con INAMAP  
Visitas domiciliarias
Concertación en CERESOS, PROMAJOVEN y en el Instituto de Inclusión para atender a estas personas</v>
      </c>
      <c r="H32" s="457" t="str">
        <f>IF('3.- Metas S.Vulnerabilidad'!T26&gt;0,'3.- Metas S.Vulnerabilidad'!T26,"")</f>
        <v/>
      </c>
      <c r="I32" s="458" t="str">
        <f>IF('3.- Metas S.Vulnerabilidad'!U26&gt;0,'3.- Metas S.Vulnerabilidad'!U26,"")</f>
        <v/>
      </c>
      <c r="J32" s="459" t="str">
        <f>IF('3.- Metas S.Vulnerabilidad'!V26&gt;0,'3.- Metas S.Vulnerabilidad'!V26,"")</f>
        <v/>
      </c>
      <c r="K32" s="1002"/>
    </row>
    <row r="33" spans="1:11" ht="60.75" customHeight="1" thickBot="1">
      <c r="A33" s="963"/>
      <c r="B33" s="935" t="s">
        <v>122</v>
      </c>
      <c r="C33" s="936"/>
      <c r="D33" s="521">
        <v>1</v>
      </c>
      <c r="E33" s="520" t="str">
        <f>IF('3.- Metas S.Vulnerabilidad'!P32&gt;0,'3.- Metas S.Vulnerabilidad'!P32,"")</f>
        <v>El Estado si participa en el programa jornaleros migrantes, sin embargo, hasta ahora es nula la acreditación, ya que es difícil la atención de estas personas, que prefieren trabajar a estudiar.
Es difícil la atención en los CERESOS 
Existe renuencia en las personas mayores de 60 años, se atiende a personas adultos mayores, insistiendo, motivando, acudiendo a INAPAM, etc.
No se cuenta con asesores para ciegos o débiles visuales, por falta de concertación</v>
      </c>
      <c r="F33" s="521">
        <v>1</v>
      </c>
      <c r="G33" s="520" t="str">
        <f>IF('3.- Metas S.Vulnerabilidad'!R32&gt;0,'3.- Metas S.Vulnerabilidad'!R32,"")</f>
        <v>Aprovechar el convenio con INAMAP  
Visitas domiciliarias
Concertación en CERESOS, PROMAJOVEN y en el Instituto de Inclusión para atender a estas personas</v>
      </c>
      <c r="H33" s="457" t="str">
        <f>IF('3.- Metas S.Vulnerabilidad'!T32&gt;0,'3.- Metas S.Vulnerabilidad'!T32,"")</f>
        <v/>
      </c>
      <c r="I33" s="458" t="str">
        <f>IF('3.- Metas S.Vulnerabilidad'!U32&gt;0,'3.- Metas S.Vulnerabilidad'!U32,"")</f>
        <v/>
      </c>
      <c r="J33" s="459" t="str">
        <f>IF('3.- Metas S.Vulnerabilidad'!V32&gt;0,'3.- Metas S.Vulnerabilidad'!V32,"")</f>
        <v/>
      </c>
      <c r="K33" s="1002"/>
    </row>
    <row r="34" spans="1:11" ht="15.75" customHeight="1" thickBot="1">
      <c r="A34" s="963"/>
      <c r="B34" s="939" t="s">
        <v>773</v>
      </c>
      <c r="C34" s="965"/>
      <c r="D34" s="1024" t="s">
        <v>774</v>
      </c>
      <c r="E34" s="1025"/>
      <c r="F34" s="1026" t="s">
        <v>775</v>
      </c>
      <c r="G34" s="1025"/>
      <c r="H34" s="1022"/>
      <c r="I34" s="998"/>
      <c r="J34" s="998"/>
      <c r="K34" s="1002"/>
    </row>
    <row r="35" spans="1:11" ht="42" customHeight="1" thickBot="1">
      <c r="A35" s="964"/>
      <c r="B35" s="966"/>
      <c r="C35" s="967"/>
      <c r="D35" s="1027" t="str">
        <f>IF('3.- Metas S.Vulnerabilidad'!B868&gt;0,'3.- Metas S.Vulnerabilidad'!B868,"")</f>
        <v>Congruente con el Programa Anual Estatal 2019</v>
      </c>
      <c r="E35" s="1028"/>
      <c r="F35" s="1029" t="str">
        <f>IF('3.- Metas S.Vulnerabilidad'!C868&gt;0,'3.- Metas S.Vulnerabilidad'!C868,"")</f>
        <v/>
      </c>
      <c r="G35" s="1030"/>
      <c r="H35" s="1023"/>
      <c r="I35" s="1010"/>
      <c r="J35" s="1010"/>
      <c r="K35" s="1004"/>
    </row>
    <row r="36" spans="1:11" ht="42" customHeight="1" thickTop="1">
      <c r="A36" s="947" t="s">
        <v>748</v>
      </c>
      <c r="B36" s="950" t="s">
        <v>145</v>
      </c>
      <c r="C36" s="951"/>
      <c r="D36" s="517">
        <v>1</v>
      </c>
      <c r="E36" s="516" t="str">
        <f>IF('4.- MEVyT Acreditación'!G16&gt;0,'4.- MEVyT Acreditación'!G16,"")</f>
        <v>Educandos no asisten a presentar examen</v>
      </c>
      <c r="F36" s="517">
        <v>1</v>
      </c>
      <c r="G36" s="516" t="str">
        <f>IF('4.- MEVyT Acreditación'!I16&gt;0,'4.- MEVyT Acreditación'!I16,"")</f>
        <v>Se insistirá con técnicos docentes y asesores sobre la importancia de realizar una correcta y real solicitud exámenes a los beneficiarios</v>
      </c>
      <c r="H36" s="454" t="str">
        <f>IF('4.- MEVyT Acreditación'!P16&gt;0,'4.- MEVyT Acreditación'!P16,"")</f>
        <v/>
      </c>
      <c r="I36" s="460" t="str">
        <f>IF('4.- MEVyT Acreditación'!Q16&gt;0,'4.- MEVyT Acreditación'!Q16,"")</f>
        <v/>
      </c>
      <c r="J36" s="456" t="str">
        <f>IF('4.- MEVyT Acreditación'!R16&gt;0,'4.- MEVyT Acreditación'!R16,"")</f>
        <v/>
      </c>
      <c r="K36" s="1018" t="str">
        <f>IF('4.- MEVyT Acreditación'!O16&gt;0,'4.- MEVyT Acreditación'!O16,"")</f>
        <v/>
      </c>
    </row>
    <row r="37" spans="1:11" ht="42" customHeight="1">
      <c r="A37" s="948"/>
      <c r="B37" s="952"/>
      <c r="C37" s="953"/>
      <c r="D37" s="519">
        <v>2</v>
      </c>
      <c r="E37" s="518" t="str">
        <f>IF('4.- MEVyT Acreditación'!G18&gt;0,'4.- MEVyT Acreditación'!G18,"")</f>
        <v>Falta de material para cubrir las sedes</v>
      </c>
      <c r="F37" s="519">
        <v>2</v>
      </c>
      <c r="G37" s="518" t="str">
        <f>IF('4.- MEVyT Acreditación'!I18&gt;0,'4.- MEVyT Acreditación'!I18,"")</f>
        <v>Se desarrollará en conjunto con las Coordinaciones regionales plan de trabajo para optimizar el material</v>
      </c>
      <c r="H37" s="457" t="str">
        <f>IF('4.- MEVyT Acreditación'!P18&gt;0,'4.- MEVyT Acreditación'!P18,"")</f>
        <v/>
      </c>
      <c r="I37" s="461" t="str">
        <f>IF('4.- MEVyT Acreditación'!Q18&gt;0,'4.- MEVyT Acreditación'!Q18,"")</f>
        <v/>
      </c>
      <c r="J37" s="459" t="str">
        <f>IF('4.- MEVyT Acreditación'!R18&gt;0,'4.- MEVyT Acreditación'!R18,"")</f>
        <v/>
      </c>
      <c r="K37" s="1019"/>
    </row>
    <row r="38" spans="1:11" ht="42" customHeight="1">
      <c r="A38" s="948"/>
      <c r="B38" s="954" t="s">
        <v>146</v>
      </c>
      <c r="C38" s="955"/>
      <c r="D38" s="522">
        <v>1</v>
      </c>
      <c r="E38" s="518" t="str">
        <f>IF('4.- MEVyT Acreditación'!L16&gt;0,'4.- MEVyT Acreditación'!L16,"")</f>
        <v>Dificultad de acreditación a beneficiarios con alguna discapacidad y/o debilidad visual</v>
      </c>
      <c r="F38" s="522">
        <v>1</v>
      </c>
      <c r="G38" s="518" t="str">
        <f>IF('4.- MEVyT Acreditación'!N16&gt;0,'4.- MEVyT Acreditación'!N16,"")</f>
        <v xml:space="preserve">
Se solicitará a oficinas centrales la continua impresión de cuadernillos en gran formato (braille).
Se implementarán de sedes de aplicación especiales para personas con discapacidad.
</v>
      </c>
      <c r="H38" s="457" t="str">
        <f>IF('4.- MEVyT Acreditación'!S16&gt;0,'4.- MEVyT Acreditación'!S16,"")</f>
        <v/>
      </c>
      <c r="I38" s="461" t="str">
        <f>IF('4.- MEVyT Acreditación'!T16&gt;0,'4.- MEVyT Acreditación'!T16,"")</f>
        <v/>
      </c>
      <c r="J38" s="459" t="str">
        <f>IF('4.- MEVyT Acreditación'!U16&gt;0,'4.- MEVyT Acreditación'!U16,"")</f>
        <v/>
      </c>
      <c r="K38" s="1019"/>
    </row>
    <row r="39" spans="1:11" ht="42" customHeight="1">
      <c r="A39" s="948"/>
      <c r="B39" s="952"/>
      <c r="C39" s="953"/>
      <c r="D39" s="522">
        <v>2</v>
      </c>
      <c r="E39" s="518" t="str">
        <f>IF('4.- MEVyT Acreditación'!L18&gt;0,'4.- MEVyT Acreditación'!L18,"")</f>
        <v>Inconsistencias en algunas sedes de aplicación</v>
      </c>
      <c r="F39" s="522">
        <v>2</v>
      </c>
      <c r="G39" s="518" t="str">
        <f>IF('4.- MEVyT Acreditación'!N18&gt;0,'4.- MEVyT Acreditación'!N18,"")</f>
        <v>Se efectuarán capacitaciones con aplicadores para la revisión de índices en las sedes de aplicación</v>
      </c>
      <c r="H39" s="457" t="str">
        <f>IF('4.- MEVyT Acreditación'!S18&gt;0,'4.- MEVyT Acreditación'!S18,"")</f>
        <v/>
      </c>
      <c r="I39" s="461" t="str">
        <f>IF('4.- MEVyT Acreditación'!T18&gt;0,'4.- MEVyT Acreditación'!T18,"")</f>
        <v/>
      </c>
      <c r="J39" s="459" t="str">
        <f>IF('4.- MEVyT Acreditación'!U18&gt;0,'4.- MEVyT Acreditación'!U18,"")</f>
        <v/>
      </c>
      <c r="K39" s="1019"/>
    </row>
    <row r="40" spans="1:11" ht="42" customHeight="1">
      <c r="A40" s="948"/>
      <c r="B40" s="956" t="s">
        <v>147</v>
      </c>
      <c r="C40" s="957"/>
      <c r="D40" s="522">
        <v>1</v>
      </c>
      <c r="E40" s="518" t="str">
        <f>IF('4.- MEVyT Acreditación'!G26&gt;0,'4.- MEVyT Acreditación'!G26,"")</f>
        <v>Frecuente rotación de apoyos técnicos</v>
      </c>
      <c r="F40" s="522">
        <v>1</v>
      </c>
      <c r="G40" s="518" t="str">
        <f>IF('4.- MEVyT Acreditación'!I26&gt;0,'4.- MEVyT Acreditación'!I26,"")</f>
        <v>Revisar en conjunto con plazas comunitarias, coordinaciones de con y figuras operativas involucradas la problemática</v>
      </c>
      <c r="H40" s="457" t="str">
        <f>IF('4.- MEVyT Acreditación'!P26&gt;0,'4.- MEVyT Acreditación'!P26,"")</f>
        <v/>
      </c>
      <c r="I40" s="461" t="str">
        <f>IF('4.- MEVyT Acreditación'!Q26&gt;0,'4.- MEVyT Acreditación'!Q26,"")</f>
        <v/>
      </c>
      <c r="J40" s="459" t="str">
        <f>IF('4.- MEVyT Acreditación'!R26&gt;0,'4.- MEVyT Acreditación'!R26,"")</f>
        <v/>
      </c>
      <c r="K40" s="1019" t="str">
        <f>IF('4.- MEVyT Acreditación'!O26&gt;0,'4.- MEVyT Acreditación'!O26,"")</f>
        <v/>
      </c>
    </row>
    <row r="41" spans="1:11" ht="42" customHeight="1">
      <c r="A41" s="948"/>
      <c r="B41" s="958"/>
      <c r="C41" s="959"/>
      <c r="D41" s="522">
        <v>2</v>
      </c>
      <c r="E41" s="518" t="str">
        <f>IF('4.- MEVyT Acreditación'!G28&gt;0,'4.- MEVyT Acreditación'!G28,"")</f>
        <v>Falta de conocimientos en computación y miedo al uso de la computadora</v>
      </c>
      <c r="F41" s="522">
        <v>2</v>
      </c>
      <c r="G41" s="518" t="str">
        <f>IF('4.- MEVyT Acreditación'!I28&gt;0,'4.- MEVyT Acreditación'!I28,"")</f>
        <v>Se hablará con el departamento de plazas comunitarias para que elabore cursos de capacitación para los educandos que presenten este problema</v>
      </c>
      <c r="H41" s="457" t="str">
        <f>IF('4.- MEVyT Acreditación'!P28&gt;0,'4.- MEVyT Acreditación'!P28,"")</f>
        <v/>
      </c>
      <c r="I41" s="461" t="str">
        <f>IF('4.- MEVyT Acreditación'!Q28&gt;0,'4.- MEVyT Acreditación'!Q28,"")</f>
        <v/>
      </c>
      <c r="J41" s="459" t="str">
        <f>IF('4.- MEVyT Acreditación'!R28&gt;0,'4.- MEVyT Acreditación'!R28,"")</f>
        <v/>
      </c>
      <c r="K41" s="1019"/>
    </row>
    <row r="42" spans="1:11" s="343" customFormat="1" ht="42" customHeight="1">
      <c r="A42" s="948"/>
      <c r="B42" s="954" t="s">
        <v>148</v>
      </c>
      <c r="C42" s="955"/>
      <c r="D42" s="519">
        <v>1</v>
      </c>
      <c r="E42" s="518" t="str">
        <f>IF('4.- MEVyT Acreditación'!L26&gt;0,'4.- MEVyT Acreditación'!L26,"")</f>
        <v>Problemas con la conectividad en plazas comunitarias, en ocasiones no presenta su calificación</v>
      </c>
      <c r="F42" s="519">
        <v>1</v>
      </c>
      <c r="G42" s="518" t="str">
        <f>IF('4.- MEVyT Acreditación'!N26&gt;0,'4.- MEVyT Acreditación'!N26,"")</f>
        <v>Se solicitará la subdirección de informática que realice una revisión de su conectividad y equipos de telecomunicaciones</v>
      </c>
      <c r="H42" s="457" t="str">
        <f>IF('4.- MEVyT Acreditación'!S26&gt;0,'4.- MEVyT Acreditación'!S26,"")</f>
        <v/>
      </c>
      <c r="I42" s="461" t="str">
        <f>IF('4.- MEVyT Acreditación'!T26&gt;0,'4.- MEVyT Acreditación'!T26,"")</f>
        <v/>
      </c>
      <c r="J42" s="459" t="str">
        <f>IF('4.- MEVyT Acreditación'!U26&gt;0,'4.- MEVyT Acreditación'!U26,"")</f>
        <v/>
      </c>
      <c r="K42" s="1019"/>
    </row>
    <row r="43" spans="1:11" ht="46.5" customHeight="1">
      <c r="A43" s="948"/>
      <c r="B43" s="952"/>
      <c r="C43" s="953"/>
      <c r="D43" s="519">
        <v>2</v>
      </c>
      <c r="E43" s="518" t="str">
        <f>IF('4.- MEVyT Acreditación'!L28&gt;0,'4.- MEVyT Acreditación'!L28,"")</f>
        <v>Inconsistencias en algunas sedes de aplicación</v>
      </c>
      <c r="F43" s="519">
        <v>2</v>
      </c>
      <c r="G43" s="518" t="str">
        <f>IF('4.- MEVyT Acreditación'!N28&gt;0,'4.- MEVyT Acreditación'!N28,"")</f>
        <v>Se efectuarán capacitaciones con aplicadores para la revisión de índices en las sedes de aplicación</v>
      </c>
      <c r="H43" s="457" t="str">
        <f>IF('4.- MEVyT Acreditación'!S28&gt;0,'4.- MEVyT Acreditación'!S28,"")</f>
        <v/>
      </c>
      <c r="I43" s="461" t="str">
        <f>IF('4.- MEVyT Acreditación'!T28&gt;0,'4.- MEVyT Acreditación'!T28,"")</f>
        <v/>
      </c>
      <c r="J43" s="459" t="str">
        <f>IF('4.- MEVyT Acreditación'!U28&gt;0,'4.- MEVyT Acreditación'!U28,"")</f>
        <v/>
      </c>
      <c r="K43" s="1019"/>
    </row>
    <row r="44" spans="1:11" ht="36" customHeight="1" thickBot="1">
      <c r="A44" s="948"/>
      <c r="B44" s="954" t="s">
        <v>152</v>
      </c>
      <c r="C44" s="955"/>
      <c r="D44" s="522">
        <v>1</v>
      </c>
      <c r="E44" s="518" t="str">
        <f>IF('4.- MEVyT Acreditación'!G36&gt;0,'4.- MEVyT Acreditación'!G36,"")</f>
        <v>Problemas con la calidad en la impresión de cuadernillos y hojas de respuestas</v>
      </c>
      <c r="F44" s="522">
        <v>1</v>
      </c>
      <c r="G44" s="518" t="str">
        <f>IF('4.- MEVyT Acreditación'!I36&gt;0,'4.- MEVyT Acreditación'!I36,"")</f>
        <v>Se solicitó al encargado de SHARP la revisión de sus máquinas, procediendo a darle mantenimiento y remplazo de piezas a las mismas</v>
      </c>
      <c r="H44" s="457" t="str">
        <f>IF('4.- MEVyT Acreditación'!P36&gt;0,'4.- MEVyT Acreditación'!P36,"")</f>
        <v/>
      </c>
      <c r="I44" s="461" t="str">
        <f>IF('4.- MEVyT Acreditación'!Q36&gt;0,'4.- MEVyT Acreditación'!Q36,"")</f>
        <v/>
      </c>
      <c r="J44" s="459" t="str">
        <f>IF('4.- MEVyT Acreditación'!R36&gt;0,'4.- MEVyT Acreditación'!R36,"")</f>
        <v/>
      </c>
      <c r="K44" s="1020" t="str">
        <f>IF('4.- MEVyT Acreditación'!J36&gt;0,'4.- MEVyT Acreditación'!J36,"")</f>
        <v/>
      </c>
    </row>
    <row r="45" spans="1:11" ht="36" hidden="1" customHeight="1" thickBot="1">
      <c r="A45" s="949"/>
      <c r="B45" s="960"/>
      <c r="C45" s="961"/>
      <c r="D45" s="525">
        <v>2</v>
      </c>
      <c r="E45" s="526" t="str">
        <f>IF('4.- MEVyT Acreditación'!G38&gt;0,'4.- MEVyT Acreditación'!G38,"")</f>
        <v>Se ha tenido una baja en la impresión de cuadernillo, proveniente de un bajo porcentaje de utilización de material</v>
      </c>
      <c r="F45" s="525">
        <v>2</v>
      </c>
      <c r="G45" s="526" t="str">
        <f>IF('4.- MEVyT Acreditación'!I38&gt;0,'4.- MEVyT Acreditación'!I38,"")</f>
        <v>Se implementarán estrategias para una nueva distribución de material, se hará énfasis con los coordinadores de zona sobre la necesidad de optimizar material y elevar los índices de utilización</v>
      </c>
      <c r="H45" s="482" t="str">
        <f>IF('4.- MEVyT Acreditación'!P38&gt;0,'4.- MEVyT Acreditación'!P38,"")</f>
        <v/>
      </c>
      <c r="I45" s="462" t="str">
        <f>IF('4.- MEVyT Acreditación'!Q38&gt;0,'4.- MEVyT Acreditación'!Q38,"")</f>
        <v/>
      </c>
      <c r="J45" s="488" t="str">
        <f>IF('4.- MEVyT Acreditación'!R38&gt;0,'4.- MEVyT Acreditación'!R38,"")</f>
        <v/>
      </c>
      <c r="K45" s="1021"/>
    </row>
    <row r="46" spans="1:11" ht="23.25" customHeight="1" thickTop="1" thickBot="1">
      <c r="A46" s="890" t="s">
        <v>749</v>
      </c>
      <c r="B46" s="950" t="s">
        <v>765</v>
      </c>
      <c r="C46" s="951"/>
      <c r="D46" s="978" t="s">
        <v>769</v>
      </c>
      <c r="E46" s="979"/>
      <c r="F46" s="979"/>
      <c r="G46" s="980"/>
      <c r="H46" s="995" t="str">
        <f>IF('5.-MEVyT Modulos'!P15&gt;0,'5.-MEVyT Modulos'!P15,"")</f>
        <v/>
      </c>
      <c r="I46" s="1005" t="str">
        <f>IF('5.-MEVyT Modulos'!Q15&gt;0,'5.-MEVyT Modulos'!Q15,"")</f>
        <v/>
      </c>
      <c r="J46" s="1007" t="str">
        <f>IF('5.-MEVyT Modulos'!R15&gt;0,'5.-MEVyT Modulos'!R15,"")</f>
        <v/>
      </c>
      <c r="K46" s="1003" t="str">
        <f>IF('5.-MEVyT Modulos'!N15&gt;0,'5.-MEVyT Modulos'!N15,"")</f>
        <v/>
      </c>
    </row>
    <row r="47" spans="1:11" ht="99" customHeight="1" thickBot="1">
      <c r="A47" s="891"/>
      <c r="B47" s="976"/>
      <c r="C47" s="977"/>
      <c r="D47" s="527">
        <v>1</v>
      </c>
      <c r="E47" s="901" t="str">
        <f>IF('5.-MEVyT Modulos'!K15&gt;0,'5.-MEVyT Modulos'!K15,"")</f>
        <v>Cada mes en las coordinaciones se emiten reportes de adultos activos sin módulo vinculado y se realiza lo propio para evitar la situación.</v>
      </c>
      <c r="F47" s="902"/>
      <c r="G47" s="903"/>
      <c r="H47" s="996"/>
      <c r="I47" s="1006"/>
      <c r="J47" s="1001"/>
      <c r="K47" s="1002"/>
    </row>
    <row r="48" spans="1:11" ht="49.5" hidden="1" customHeight="1" thickBot="1">
      <c r="A48" s="891"/>
      <c r="B48" s="960"/>
      <c r="C48" s="961"/>
      <c r="D48" s="528">
        <v>2</v>
      </c>
      <c r="E48" s="904" t="str">
        <f>IF('5.-MEVyT Modulos'!K21&gt;0,'5.-MEVyT Modulos'!K21,"")</f>
        <v/>
      </c>
      <c r="F48" s="905"/>
      <c r="G48" s="906"/>
      <c r="H48" s="483" t="str">
        <f>IF('5.-MEVyT Modulos'!P21&gt;0,'5.-MEVyT Modulos'!P21,"")</f>
        <v/>
      </c>
      <c r="I48" s="475" t="str">
        <f>IF('5.-MEVyT Modulos'!Q21&gt;0,'5.-MEVyT Modulos'!Q21,"")</f>
        <v/>
      </c>
      <c r="J48" s="484" t="str">
        <f>IF('5.-MEVyT Modulos'!R21&gt;0,'5.-MEVyT Modulos'!R21,"")</f>
        <v/>
      </c>
      <c r="K48" s="1002"/>
    </row>
    <row r="49" spans="1:11" ht="90.75" customHeight="1" thickBot="1">
      <c r="A49" s="891"/>
      <c r="B49" s="950" t="s">
        <v>766</v>
      </c>
      <c r="C49" s="951"/>
      <c r="D49" s="529">
        <v>1</v>
      </c>
      <c r="E49" s="516" t="str">
        <f>IF('5.-MEVyT Modulos'!K52&gt;0,'5.-MEVyT Modulos'!K52,"")</f>
        <v xml:space="preserve">En algunos módulos se tiene el problema de desabasto </v>
      </c>
      <c r="F49" s="529">
        <v>1</v>
      </c>
      <c r="G49" s="516" t="str">
        <f>IF('5.-MEVyT Modulos'!M52&gt;0,'5.-MEVyT Modulos'!M52,"")</f>
        <v>Se trata de ofrecer la modalidad en línea o virtual para el ahorro de módulos, de acuerdo al indicador de modulos cursados en línea se detecta por coordinación quiénes deben aumentar este indicador para el ahorro de módulos</v>
      </c>
      <c r="H49" s="483" t="str">
        <f>IF('5.-MEVyT Modulos'!P52&gt;0,'5.-MEVyT Modulos'!P52,"")</f>
        <v/>
      </c>
      <c r="I49" s="473" t="str">
        <f>IF('5.-MEVyT Modulos'!Q52&gt;0,'5.-MEVyT Modulos'!Q52,"")</f>
        <v/>
      </c>
      <c r="J49" s="484" t="str">
        <f>IF('5.-MEVyT Modulos'!R52&gt;0,'5.-MEVyT Modulos'!R52,"")</f>
        <v/>
      </c>
      <c r="K49" s="1002" t="str">
        <f>IF('5.-MEVyT Modulos'!O52&gt;0,'5.-MEVyT Modulos'!O52,"")</f>
        <v/>
      </c>
    </row>
    <row r="50" spans="1:11" ht="36" hidden="1" customHeight="1" thickBot="1">
      <c r="A50" s="891"/>
      <c r="B50" s="960"/>
      <c r="C50" s="961"/>
      <c r="D50" s="525">
        <v>2</v>
      </c>
      <c r="E50" s="526" t="str">
        <f>IF('5.-MEVyT Modulos'!K56&gt;0,'5.-MEVyT Modulos'!K56,"")</f>
        <v>Algunas veces se tiene el problema de falta de comunicación con las Coordinaciones Regionales, Almacén y el área de Planeación</v>
      </c>
      <c r="F50" s="525">
        <v>2</v>
      </c>
      <c r="G50" s="526" t="str">
        <f>IF('5.-MEVyT Modulos'!M56&gt;0,'5.-MEVyT Modulos'!M56,"")</f>
        <v>Se ha determinado que en la entrega de información mensual se tenga una conciliación entre las partes involucradas para tener mejor control del material</v>
      </c>
      <c r="H50" s="485" t="str">
        <f>IF('5.-MEVyT Modulos'!P56&gt;0,'5.-MEVyT Modulos'!P56,"")</f>
        <v/>
      </c>
      <c r="I50" s="476" t="str">
        <f>IF('5.-MEVyT Modulos'!Q56&gt;0,'5.-MEVyT Modulos'!Q56,"")</f>
        <v/>
      </c>
      <c r="J50" s="486" t="str">
        <f>IF('5.-MEVyT Modulos'!R56&gt;0,'5.-MEVyT Modulos'!R56,"")</f>
        <v/>
      </c>
      <c r="K50" s="1004"/>
    </row>
    <row r="51" spans="1:11" ht="16.5" hidden="1" customHeight="1" thickTop="1" thickBot="1">
      <c r="A51" s="891"/>
      <c r="B51" s="950" t="s">
        <v>767</v>
      </c>
      <c r="C51" s="951"/>
      <c r="D51" s="981" t="s">
        <v>769</v>
      </c>
      <c r="E51" s="982"/>
      <c r="F51" s="982"/>
      <c r="G51" s="983"/>
      <c r="H51" s="995" t="str">
        <f>IF('5.-MEVyT Modulos'!N121&gt;0,'5.-MEVyT Modulos'!N121,"")</f>
        <v/>
      </c>
      <c r="I51" s="997" t="str">
        <f>IF('5.-MEVyT Modulos'!O121&gt;0,'5.-MEVyT Modulos'!O121,"")</f>
        <v/>
      </c>
      <c r="J51" s="997" t="str">
        <f>IF('5.-MEVyT Modulos'!P121&gt;0,'5.-MEVyT Modulos'!P121,"")</f>
        <v/>
      </c>
      <c r="K51" s="999"/>
    </row>
    <row r="52" spans="1:11" ht="45" hidden="1" customHeight="1">
      <c r="A52" s="891"/>
      <c r="B52" s="976"/>
      <c r="C52" s="977"/>
      <c r="D52" s="519">
        <v>1</v>
      </c>
      <c r="E52" s="984" t="str">
        <f>IF('5.-MEVyT Modulos'!K121&gt;0,'5.-MEVyT Modulos'!K121,"")</f>
        <v/>
      </c>
      <c r="F52" s="985"/>
      <c r="G52" s="986"/>
      <c r="H52" s="996"/>
      <c r="I52" s="998"/>
      <c r="J52" s="998"/>
      <c r="K52" s="1000"/>
    </row>
    <row r="53" spans="1:11" ht="66" hidden="1" customHeight="1" thickBot="1">
      <c r="A53" s="891"/>
      <c r="B53" s="960"/>
      <c r="C53" s="961"/>
      <c r="D53" s="530">
        <v>2</v>
      </c>
      <c r="E53" s="987" t="str">
        <f>IF('5.-MEVyT Modulos'!K127&gt;0,'5.-MEVyT Modulos'!K127,"")</f>
        <v/>
      </c>
      <c r="F53" s="988"/>
      <c r="G53" s="989"/>
      <c r="H53" s="483" t="str">
        <f>IF('5.-MEVyT Modulos'!N127&gt;0,'5.-MEVyT Modulos'!N127,"")</f>
        <v/>
      </c>
      <c r="I53" s="473" t="str">
        <f>IF('5.-MEVyT Modulos'!O127&gt;0,'5.-MEVyT Modulos'!O127,"")</f>
        <v/>
      </c>
      <c r="J53" s="1001" t="str">
        <f>IF('5.-MEVyT Modulos'!P127&gt;0,'5.-MEVyT Modulos'!P127,"")</f>
        <v/>
      </c>
      <c r="K53" s="1002"/>
    </row>
    <row r="54" spans="1:11" ht="45" hidden="1" customHeight="1">
      <c r="A54" s="891"/>
      <c r="B54" s="976" t="s">
        <v>768</v>
      </c>
      <c r="C54" s="977"/>
      <c r="D54" s="531">
        <v>1</v>
      </c>
      <c r="E54" s="532" t="str">
        <f>IF('5.-MEVyT Modulos'!K159&gt;0,'5.-MEVyT Modulos'!K159,"")</f>
        <v/>
      </c>
      <c r="F54" s="533">
        <v>1</v>
      </c>
      <c r="G54" s="534" t="str">
        <f>IF('5.-MEVyT Modulos'!M159&gt;0,'5.-MEVyT Modulos'!M159,"")</f>
        <v/>
      </c>
      <c r="H54" s="483" t="str">
        <f>IF('5.-MEVyT Modulos'!N159&gt;0,'5.-MEVyT Modulos'!N159,"")</f>
        <v/>
      </c>
      <c r="I54" s="473" t="str">
        <f>IF('5.-MEVyT Modulos'!O159&gt;0,'5.-MEVyT Modulos'!O159,"")</f>
        <v/>
      </c>
      <c r="J54" s="1001" t="str">
        <f>IF('5.-MEVyT Modulos'!P159&gt;0,'5.-MEVyT Modulos'!P159,"")</f>
        <v/>
      </c>
      <c r="K54" s="1002"/>
    </row>
    <row r="55" spans="1:11" ht="66" hidden="1" customHeight="1" thickBot="1">
      <c r="A55" s="892"/>
      <c r="B55" s="960"/>
      <c r="C55" s="961"/>
      <c r="D55" s="528">
        <v>2</v>
      </c>
      <c r="E55" s="535" t="str">
        <f>IF('5.-MEVyT Modulos'!K163&gt;0,'5.-MEVyT Modulos'!K163,"")</f>
        <v/>
      </c>
      <c r="F55" s="536">
        <v>2</v>
      </c>
      <c r="G55" s="535" t="str">
        <f>IF('5.-MEVyT Modulos'!M163&gt;0,'5.-MEVyT Modulos'!M163,"")</f>
        <v/>
      </c>
      <c r="H55" s="485" t="str">
        <f>IF('5.-MEVyT Modulos'!N163&gt;0,'5.-MEVyT Modulos'!N163,"")</f>
        <v/>
      </c>
      <c r="I55" s="476" t="str">
        <f>IF('5.-MEVyT Modulos'!O163&gt;0,'5.-MEVyT Modulos'!O163,"")</f>
        <v/>
      </c>
      <c r="J55" s="1017" t="str">
        <f>IF('5.-MEVyT Modulos'!P163&gt;0,'5.-MEVyT Modulos'!P163,"")</f>
        <v/>
      </c>
      <c r="K55" s="1004"/>
    </row>
    <row r="56" spans="1:11" ht="85.5" customHeight="1" thickTop="1">
      <c r="A56" s="893" t="s">
        <v>750</v>
      </c>
      <c r="B56" s="895" t="s">
        <v>760</v>
      </c>
      <c r="C56" s="896"/>
      <c r="D56" s="517">
        <v>1</v>
      </c>
      <c r="E56" s="516" t="str">
        <f>IF('6.-Figuras inst. y sol. f. '!G16&gt;0,'6.-Figuras inst. y sol. f. '!G16,"")</f>
        <v>Aunque en este trimestre la mayoría de las coordinaciones regionales programaron y desarrollaron eventos de formación continua, se requiere incrementar la participación de asesores en los talleres por eje temático en cada coordinación, la coordinación regional faltante redoblará esfuerzos para capacitar a los asesores.</v>
      </c>
      <c r="F56" s="517">
        <v>1</v>
      </c>
      <c r="G56" s="516" t="str">
        <f>IF('6.-Figuras inst. y sol. f. '!I16&gt;0,'6.-Figuras inst. y sol. f. '!I16,"")</f>
        <v>Existe un puntual seguimiento del avance de formación coordinación por coordinación, lo que permite ubicar a aquellos asesores que en el presente año no han participado en ninguna capacitación, a ellos se les atenderá prioritariamente en el último trimestre del año.</v>
      </c>
      <c r="H56" s="995" t="str">
        <f>IF('6.-Figuras inst. y sol. f. '!K16&gt;0,'6.-Figuras inst. y sol. f. '!K16,"")</f>
        <v/>
      </c>
      <c r="I56" s="997" t="str">
        <f>IF('6.-Figuras inst. y sol. f. '!L16&gt;0,'6.-Figuras inst. y sol. f. '!L16,"")</f>
        <v/>
      </c>
      <c r="J56" s="1007" t="str">
        <f>IF('6.-Figuras inst. y sol. f. '!M16&gt;0,'6.-Figuras inst. y sol. f. '!M16,"")</f>
        <v/>
      </c>
      <c r="K56" s="1003" t="str">
        <f>IF('6.-Figuras inst. y sol. f. '!J16&gt;0,'6.-Figuras inst. y sol. f. '!J16,"")</f>
        <v>Las figuras educativas responsables de formación en cada coordinación regional se encargan de capacitar, además de los asesores a las demás figuras que participan en ese ámbito laboral, este trimestre capacitaron a 59 personas de diversos roles: promotor de PC, apoyo técnico, enlace regional de registro en plaza, entre otros.</v>
      </c>
    </row>
    <row r="57" spans="1:11" ht="117" customHeight="1" thickBot="1">
      <c r="A57" s="894"/>
      <c r="B57" s="897"/>
      <c r="C57" s="898"/>
      <c r="D57" s="537">
        <v>2</v>
      </c>
      <c r="E57" s="518" t="str">
        <f>IF('6.-Figuras inst. y sol. f. '!G18&gt;0,'6.-Figuras inst. y sol. f. '!G18,"")</f>
        <v>Con el propósito de dotar de las herramientas metodológicas minímas a los asesores de nuevo ingreso, éstos deben participar en dos eventos de formación inicial (CNA PARA SER ALFABETIZADOR Y CNA PARA SER ASESOR DEL MEVYT), algunos sólo cuentan con una de ellas, situación que dificulta su desempeño pues existen vacíos en contenidos por nivel.</v>
      </c>
      <c r="F57" s="522">
        <v>2</v>
      </c>
      <c r="G57" s="518" t="str">
        <f>IF('6.-Figuras inst. y sol. f. '!I18&gt;0,'6.-Figuras inst. y sol. f. '!I18,"")</f>
        <v>Revisión detallada en el RAF de eventos de formación inicial registrados para asesores de nuevo ingreso esto permitirá identificar a quienes les falta una capacitación, se solicitará a las figuras de formación en cada cz atiendan estos casos y programen el evento.</v>
      </c>
      <c r="H57" s="996"/>
      <c r="I57" s="998"/>
      <c r="J57" s="1001"/>
      <c r="K57" s="1002"/>
    </row>
    <row r="58" spans="1:11" ht="40.5" hidden="1" customHeight="1">
      <c r="A58" s="894"/>
      <c r="B58" s="897" t="s">
        <v>707</v>
      </c>
      <c r="C58" s="898"/>
      <c r="D58" s="480">
        <v>1</v>
      </c>
      <c r="E58" s="538" t="str">
        <f>IF('6.-Figuras inst. y sol. f. '!G38&gt;0,'6.-Figuras inst. y sol. f. '!G38,"")</f>
        <v/>
      </c>
      <c r="F58" s="539">
        <v>1</v>
      </c>
      <c r="G58" s="538" t="str">
        <f>IF('6.-Figuras inst. y sol. f. '!I38&gt;0,'6.-Figuras inst. y sol. f. '!I38,"")</f>
        <v/>
      </c>
      <c r="H58" s="996" t="str">
        <f>IF('6.-Figuras inst. y sol. f. '!K38&gt;0,'6.-Figuras inst. y sol. f. '!K38,"")</f>
        <v/>
      </c>
      <c r="I58" s="1006" t="str">
        <f>IF('6.-Figuras inst. y sol. f. '!L38&gt;0,'6.-Figuras inst. y sol. f. '!L38,"")</f>
        <v/>
      </c>
      <c r="J58" s="998" t="str">
        <f>IF('6.-Figuras inst. y sol. f. '!M38&gt;0,'6.-Figuras inst. y sol. f. '!M38,"")</f>
        <v/>
      </c>
      <c r="K58" s="1002" t="str">
        <f>IF('6.-Figuras inst. y sol. f. '!J38&gt;0,'6.-Figuras inst. y sol. f. '!J38,"")</f>
        <v/>
      </c>
    </row>
    <row r="59" spans="1:11" ht="40.5" hidden="1" customHeight="1" thickBot="1">
      <c r="A59" s="894"/>
      <c r="B59" s="899"/>
      <c r="C59" s="900"/>
      <c r="D59" s="478">
        <v>2</v>
      </c>
      <c r="E59" s="535" t="str">
        <f>IF('6.-Figuras inst. y sol. f. '!G40&gt;0,'6.-Figuras inst. y sol. f. '!G40,"")</f>
        <v/>
      </c>
      <c r="F59" s="540">
        <v>2</v>
      </c>
      <c r="G59" s="535" t="str">
        <f>IF('6.-Figuras inst. y sol. f. '!I40&gt;0,'6.-Figuras inst. y sol. f. '!I40,"")</f>
        <v/>
      </c>
      <c r="H59" s="1008"/>
      <c r="I59" s="1009"/>
      <c r="J59" s="1010"/>
      <c r="K59" s="1004"/>
    </row>
    <row r="60" spans="1:11" ht="43.5" customHeight="1" thickTop="1">
      <c r="A60" s="908" t="s">
        <v>770</v>
      </c>
      <c r="B60" s="917" t="s">
        <v>703</v>
      </c>
      <c r="C60" s="918"/>
      <c r="D60" s="444">
        <v>1</v>
      </c>
      <c r="E60" s="516" t="str">
        <f>IF('7.- Convenios'!B130&gt;0,'7.- Convenios'!B130,"")</f>
        <v>RESISTENCIA DE INSTITUCIONES PARA COLABORAR EN LA IDENTIFICACIÓN, INCORPORACIÓN Y CERTIFICACIÓN</v>
      </c>
      <c r="F60" s="517">
        <v>1</v>
      </c>
      <c r="G60" s="516" t="str">
        <f>IF('7.- Convenios'!D130&gt;0,'7.- Convenios'!D130,"")</f>
        <v>SENSIBILIZAR A LAS AUTORIDADES Y PERSISTIR EN LA OFICIALIZACIÓN DE LAS COLABORACIONES.
ENFATIZAR LA IMPORTANCIA DEL RECONOCIMIENTO CONEVyT.</v>
      </c>
      <c r="H60" s="487" t="str">
        <f>IF('7.- Convenios'!P130&gt;0,'7.- Convenios'!P130,"")</f>
        <v/>
      </c>
      <c r="I60" s="474" t="str">
        <f>IF('7.- Convenios'!Q130&gt;0,'7.- Convenios'!Q130,"")</f>
        <v/>
      </c>
      <c r="J60" s="1007" t="str">
        <f>IF('7.- Convenios'!R130&gt;0,'7.- Convenios'!R130,"")</f>
        <v/>
      </c>
      <c r="K60" s="1003"/>
    </row>
    <row r="61" spans="1:11" ht="57" customHeight="1">
      <c r="A61" s="909"/>
      <c r="B61" s="919"/>
      <c r="C61" s="920"/>
      <c r="D61" s="480">
        <v>2</v>
      </c>
      <c r="E61" s="518" t="str">
        <f>IF('7.- Convenios'!B134&gt;0,'7.- Convenios'!B134,"")</f>
        <v>DESINTERES POR PARTE DE BENEFICIARIOS Y USUARIOS DE DISTNITAS INSTANCIAS, PARA INCORPORARSE A LOS SERVICIOS</v>
      </c>
      <c r="F61" s="522">
        <v>2</v>
      </c>
      <c r="G61" s="518" t="str">
        <f>IF('7.- Convenios'!D134&gt;0,'7.- Convenios'!D134,"")</f>
        <v>BUSQUEDA DE ESTRATEGIAS Y MECANISMOS PARA INCENTIVAR LA INCORPORACIÓN.</v>
      </c>
      <c r="H61" s="483" t="str">
        <f>IF('7.- Convenios'!P134&gt;0,'7.- Convenios'!P134,"")</f>
        <v/>
      </c>
      <c r="I61" s="473" t="str">
        <f>IF('7.- Convenios'!Q134&gt;0,'7.- Convenios'!Q134,"")</f>
        <v/>
      </c>
      <c r="J61" s="1001" t="str">
        <f>IF('7.- Convenios'!R134&gt;0,'7.- Convenios'!R134,"")</f>
        <v/>
      </c>
      <c r="K61" s="1002"/>
    </row>
    <row r="62" spans="1:11" ht="43.5" customHeight="1">
      <c r="A62" s="909"/>
      <c r="B62" s="919" t="s">
        <v>143</v>
      </c>
      <c r="C62" s="920"/>
      <c r="D62" s="480">
        <v>1</v>
      </c>
      <c r="E62" s="518" t="str">
        <f>IF('7.- Convenios'!B145&gt;0,'7.- Convenios'!B145,"")</f>
        <v>RESISTENCIA DE LAS INSTANCIAS PRIVBADAS PARA COLABORAR CON EL INSTITUTO.</v>
      </c>
      <c r="F62" s="522">
        <v>1</v>
      </c>
      <c r="G62" s="518" t="str">
        <f>IF('7.- Convenios'!D145&gt;0,'7.- Convenios'!D145,"")</f>
        <v>SENSIBILIZAR LA PARTE PATRONAL Y MOTIVAR A LOS TRABAJADORES.</v>
      </c>
      <c r="H62" s="483" t="str">
        <f>IF('7.- Convenios'!P145&gt;0,'7.- Convenios'!P145,"")</f>
        <v/>
      </c>
      <c r="I62" s="473" t="str">
        <f>IF('7.- Convenios'!Q145&gt;0,'7.- Convenios'!Q145,"")</f>
        <v/>
      </c>
      <c r="J62" s="1001" t="str">
        <f>IF('7.- Convenios'!R145&gt;0,'7.- Convenios'!R145,"")</f>
        <v/>
      </c>
      <c r="K62" s="1002"/>
    </row>
    <row r="63" spans="1:11" ht="43.5" customHeight="1">
      <c r="A63" s="909"/>
      <c r="B63" s="919"/>
      <c r="C63" s="920"/>
      <c r="D63" s="480">
        <v>2</v>
      </c>
      <c r="E63" s="518" t="str">
        <f>IF('7.- Convenios'!B149&gt;0,'7.- Convenios'!B149,"")</f>
        <v>LA MAYORIA DE LAS EMPRESAS SE ENCUENTRAN LIBRES DE REZAGO EDUCATIVO.</v>
      </c>
      <c r="F63" s="519">
        <v>2</v>
      </c>
      <c r="G63" s="518" t="str">
        <f>IF('7.- Convenios'!D149&gt;0,'7.- Convenios'!D149,"")</f>
        <v>SENSIBILIZAR Y MOTIVAR A LOS TRABAJADORES, PARA QUE APOYEN CON LA INCORPORACIÓN DE FAMILIARES Y/O AMIGOS.</v>
      </c>
      <c r="H63" s="483" t="str">
        <f>IF('7.- Convenios'!P149&gt;0,'7.- Convenios'!P149,"")</f>
        <v/>
      </c>
      <c r="I63" s="475" t="str">
        <f>IF('7.- Convenios'!Q149&gt;0,'7.- Convenios'!Q149,"")</f>
        <v/>
      </c>
      <c r="J63" s="1001" t="str">
        <f>IF('7.- Convenios'!R149&gt;0,'7.- Convenios'!R149,"")</f>
        <v/>
      </c>
      <c r="K63" s="1002"/>
    </row>
    <row r="64" spans="1:11" ht="43.5" customHeight="1" thickBot="1">
      <c r="A64" s="909"/>
      <c r="B64" s="919" t="s">
        <v>751</v>
      </c>
      <c r="C64" s="920"/>
      <c r="D64" s="480">
        <v>1</v>
      </c>
      <c r="E64" s="518" t="str">
        <f>IF('7.- Convenios'!B160&gt;0,'7.- Convenios'!B160,"")</f>
        <v>DESINTERES POR PARTE DE ALGUNAS SOCIEDADES CIVILES PASRA ESTABLECER COLABORACIONES.</v>
      </c>
      <c r="F64" s="522">
        <v>1</v>
      </c>
      <c r="G64" s="518" t="str">
        <f>IF('7.- Convenios'!D160&gt;0,'7.- Convenios'!D160,"")</f>
        <v>PERSISITIR CON LA SENSIBILIZACIÓN Y PROMOCIÓN DE LOS SERVICIOS EDUCATIVOS.</v>
      </c>
      <c r="H64" s="483" t="str">
        <f>IF('7.- Convenios'!P160&gt;0,'7.- Convenios'!P160,"")</f>
        <v/>
      </c>
      <c r="I64" s="473" t="str">
        <f>IF('7.- Convenios'!Q160&gt;0,'7.- Convenios'!Q160,"")</f>
        <v/>
      </c>
      <c r="J64" s="1001" t="str">
        <f>IF('7.- Convenios'!R160&gt;0,'7.- Convenios'!R160,"")</f>
        <v/>
      </c>
      <c r="K64" s="1002"/>
    </row>
    <row r="65" spans="1:11" ht="43.5" hidden="1" customHeight="1" thickBot="1">
      <c r="A65" s="910"/>
      <c r="B65" s="921"/>
      <c r="C65" s="922"/>
      <c r="D65" s="445">
        <v>2</v>
      </c>
      <c r="E65" s="443" t="str">
        <f>IF('7.- Convenios'!B164&gt;0,'7.- Convenios'!B164,"")</f>
        <v/>
      </c>
      <c r="F65" s="478">
        <v>2</v>
      </c>
      <c r="G65" s="443" t="str">
        <f>IF('7.- Convenios'!D164&gt;0,'7.- Convenios'!D164,"")</f>
        <v/>
      </c>
      <c r="H65" s="485" t="str">
        <f>IF('7.- Convenios'!P164&gt;0,'7.- Convenios'!P164,"")</f>
        <v/>
      </c>
      <c r="I65" s="476" t="str">
        <f>IF('7.- Convenios'!Q164&gt;0,'7.- Convenios'!Q164,"")</f>
        <v/>
      </c>
      <c r="J65" s="1017" t="str">
        <f>IF('7.- Convenios'!R164&gt;0,'7.- Convenios'!R164,"")</f>
        <v/>
      </c>
      <c r="K65" s="1004"/>
    </row>
    <row r="66" spans="1:11" ht="17.25" customHeight="1" thickTop="1" thickBot="1">
      <c r="A66" s="893" t="s">
        <v>756</v>
      </c>
      <c r="B66" s="968" t="s">
        <v>752</v>
      </c>
      <c r="C66" s="969"/>
      <c r="D66" s="969"/>
      <c r="E66" s="969"/>
      <c r="F66" s="969"/>
      <c r="G66" s="970"/>
      <c r="H66" s="995" t="str">
        <f>IF('9.-Presupuesto'!G17&gt;0,'9.-Presupuesto'!G17,"")</f>
        <v/>
      </c>
      <c r="I66" s="997" t="str">
        <f>IF('9.-Presupuesto'!H17&gt;0,'9.-Presupuesto'!H17,"")</f>
        <v/>
      </c>
      <c r="J66" s="1007" t="str">
        <f>IF('9.-Presupuesto'!I17&gt;0,'9.-Presupuesto'!I17,"")</f>
        <v/>
      </c>
      <c r="K66" s="1003"/>
    </row>
    <row r="67" spans="1:11" ht="38.25" customHeight="1">
      <c r="A67" s="894"/>
      <c r="B67" s="923" t="s">
        <v>753</v>
      </c>
      <c r="C67" s="489" t="s">
        <v>758</v>
      </c>
      <c r="D67" s="446">
        <v>1</v>
      </c>
      <c r="E67" s="971" t="str">
        <f>IF('9.-Presupuesto'!F17&gt;0,'9.-Presupuesto'!F17,"")</f>
        <v xml:space="preserve">El recurso ministrado que se captura es considerado de enero - septiembre, ya que la base para estados finacieros se considera los importes acumulados al periodo. </v>
      </c>
      <c r="F67" s="971"/>
      <c r="G67" s="972"/>
      <c r="H67" s="996"/>
      <c r="I67" s="998"/>
      <c r="J67" s="1001"/>
      <c r="K67" s="1002"/>
    </row>
    <row r="68" spans="1:11" ht="38.25" customHeight="1">
      <c r="A68" s="894"/>
      <c r="B68" s="911"/>
      <c r="C68" s="490" t="s">
        <v>759</v>
      </c>
      <c r="D68" s="447">
        <v>1</v>
      </c>
      <c r="E68" s="913" t="str">
        <f>IF('9.-Presupuesto'!F18&gt;0,'9.-Presupuesto'!F18,"")</f>
        <v xml:space="preserve">El recurso ejercido que se captura es considerado de enero - septiembre, ya que la base para estados finacieros se considera los importes acumulados al periodo. </v>
      </c>
      <c r="F68" s="913"/>
      <c r="G68" s="914"/>
      <c r="H68" s="483" t="str">
        <f>IF('9.-Presupuesto'!G18&gt;0,'9.-Presupuesto'!G18,"")</f>
        <v/>
      </c>
      <c r="I68" s="475" t="str">
        <f>IF('9.-Presupuesto'!H18&gt;0,'9.-Presupuesto'!H18,"")</f>
        <v/>
      </c>
      <c r="J68" s="1001" t="str">
        <f>IF('9.-Presupuesto'!I18&gt;0,'9.-Presupuesto'!I18,"")</f>
        <v/>
      </c>
      <c r="K68" s="1002"/>
    </row>
    <row r="69" spans="1:11" ht="38.25" customHeight="1">
      <c r="A69" s="894"/>
      <c r="B69" s="911" t="s">
        <v>754</v>
      </c>
      <c r="C69" s="490" t="s">
        <v>758</v>
      </c>
      <c r="D69" s="447">
        <v>1</v>
      </c>
      <c r="E69" s="913" t="str">
        <f>IF('9.-Presupuesto'!F23&gt;0,'9.-Presupuesto'!F23,"")</f>
        <v>El recurso ministrado que se captura es considerado de enero - septiembre, ya que la base para estados finacieros se considera los importes acumulados al periodo. 
'* Se hace la observación de que en la columna I aparece que la información no coincide, cuando aún no se ha realizado revisión</v>
      </c>
      <c r="F69" s="913"/>
      <c r="G69" s="914"/>
      <c r="H69" s="483" t="str">
        <f>IF('9.-Presupuesto'!G23&gt;0,'9.-Presupuesto'!G23,"")</f>
        <v/>
      </c>
      <c r="I69" s="475" t="str">
        <f>IF('9.-Presupuesto'!H23&gt;0,'9.-Presupuesto'!H23,"")</f>
        <v/>
      </c>
      <c r="J69" s="1001" t="str">
        <f>IF('9.-Presupuesto'!I23&gt;0,'9.-Presupuesto'!I23,"")</f>
        <v>La información no coincide con la proporcionada  por el departamento de programación.</v>
      </c>
      <c r="K69" s="1002"/>
    </row>
    <row r="70" spans="1:11" ht="38.25" customHeight="1">
      <c r="A70" s="894"/>
      <c r="B70" s="911"/>
      <c r="C70" s="490" t="s">
        <v>759</v>
      </c>
      <c r="D70" s="447">
        <v>1</v>
      </c>
      <c r="E70" s="913" t="str">
        <f>IF('9.-Presupuesto'!F24&gt;0,'9.-Presupuesto'!F24,"")</f>
        <v xml:space="preserve">El recurso ejercido que se captura es considerado de enero - septiembre, ya que la base para estados finacieros se considera los importes acumulados al periodo. </v>
      </c>
      <c r="F70" s="913"/>
      <c r="G70" s="914"/>
      <c r="H70" s="483" t="str">
        <f>IF('9.-Presupuesto'!G24&gt;0,'9.-Presupuesto'!G24,"")</f>
        <v/>
      </c>
      <c r="I70" s="475" t="str">
        <f>IF('9.-Presupuesto'!H24&gt;0,'9.-Presupuesto'!H24,"")</f>
        <v/>
      </c>
      <c r="J70" s="1001" t="str">
        <f>IF('9.-Presupuesto'!I24&gt;0,'9.-Presupuesto'!I24,"")</f>
        <v>La información no coincide con la proporcionada  por el departamento de programación.</v>
      </c>
      <c r="K70" s="1002"/>
    </row>
    <row r="71" spans="1:11" ht="38.25" customHeight="1">
      <c r="A71" s="894"/>
      <c r="B71" s="911" t="s">
        <v>755</v>
      </c>
      <c r="C71" s="490" t="s">
        <v>758</v>
      </c>
      <c r="D71" s="447">
        <v>1</v>
      </c>
      <c r="E71" s="913" t="str">
        <f>IF('9.-Presupuesto'!F29&gt;0,'9.-Presupuesto'!F29,"")</f>
        <v xml:space="preserve">El recurso ministrado que se captura es considerado de enero - septiembre, ya que la base para estados finacieros se considera los importes acumulados al periodo. </v>
      </c>
      <c r="F71" s="913"/>
      <c r="G71" s="914"/>
      <c r="H71" s="483" t="str">
        <f>IF('9.-Presupuesto'!G29&gt;0,'9.-Presupuesto'!G29,"")</f>
        <v/>
      </c>
      <c r="I71" s="475" t="str">
        <f>IF('9.-Presupuesto'!H29&gt;0,'9.-Presupuesto'!H29,"")</f>
        <v/>
      </c>
      <c r="J71" s="1001" t="str">
        <f>IF('9.-Presupuesto'!I29&gt;0,'9.-Presupuesto'!I29,"")</f>
        <v>La información no coincide con la proporcionada  por el departamento de programación.</v>
      </c>
      <c r="K71" s="1002"/>
    </row>
    <row r="72" spans="1:11" ht="38.25" customHeight="1">
      <c r="A72" s="894"/>
      <c r="B72" s="911"/>
      <c r="C72" s="490" t="s">
        <v>759</v>
      </c>
      <c r="D72" s="447">
        <v>1</v>
      </c>
      <c r="E72" s="913" t="str">
        <f>IF('9.-Presupuesto'!F30&gt;0,'9.-Presupuesto'!F30,"")</f>
        <v xml:space="preserve">El recurso ejercido que se captura es considerado de enero - septiembre, ya que la base para estados finacieros se considera los importes acumulados al periodo. </v>
      </c>
      <c r="F72" s="913"/>
      <c r="G72" s="914"/>
      <c r="H72" s="483" t="str">
        <f>IF('9.-Presupuesto'!G30&gt;0,'9.-Presupuesto'!G30,"")</f>
        <v/>
      </c>
      <c r="I72" s="475" t="str">
        <f>IF('9.-Presupuesto'!H30&gt;0,'9.-Presupuesto'!H30,"")</f>
        <v/>
      </c>
      <c r="J72" s="1001" t="str">
        <f>IF('9.-Presupuesto'!I30&gt;0,'9.-Presupuesto'!I30,"")</f>
        <v>La información no coincide con la proporcionada  por el departamento de programación.</v>
      </c>
      <c r="K72" s="1002"/>
    </row>
    <row r="73" spans="1:11" ht="38.25" customHeight="1">
      <c r="A73" s="894"/>
      <c r="B73" s="911" t="s">
        <v>757</v>
      </c>
      <c r="C73" s="490" t="s">
        <v>758</v>
      </c>
      <c r="D73" s="447">
        <v>1</v>
      </c>
      <c r="E73" s="913" t="str">
        <f>IF('9.-Presupuesto'!F35&gt;0,'9.-Presupuesto'!F35,"")</f>
        <v xml:space="preserve">El recurso ministrado que se captura es considerado de enero - septiembre, ya que la base para estados finacieros se considera los importes acumulados al periodo. </v>
      </c>
      <c r="F73" s="913"/>
      <c r="G73" s="914"/>
      <c r="H73" s="483" t="str">
        <f>IF('9.-Presupuesto'!G35&gt;0,'9.-Presupuesto'!G35,"")</f>
        <v/>
      </c>
      <c r="I73" s="475" t="str">
        <f>IF('9.-Presupuesto'!H35&gt;0,'9.-Presupuesto'!H35,"")</f>
        <v/>
      </c>
      <c r="J73" s="1001" t="str">
        <f>IF('9.-Presupuesto'!I35&gt;0,'9.-Presupuesto'!I35,"")</f>
        <v>La información no coincide con la proporcionada  por el departamento de programación.</v>
      </c>
      <c r="K73" s="1002"/>
    </row>
    <row r="74" spans="1:11" ht="38.25" customHeight="1" thickBot="1">
      <c r="A74" s="907"/>
      <c r="B74" s="912"/>
      <c r="C74" s="491" t="s">
        <v>759</v>
      </c>
      <c r="D74" s="448">
        <v>1</v>
      </c>
      <c r="E74" s="915" t="str">
        <f>IF('9.-Presupuesto'!F36&gt;0,'9.-Presupuesto'!F36,"")</f>
        <v xml:space="preserve">El recurso ejercido que se captura es considerado de enero - septiembre, ya que la base para estados finacieros se considera los importes acumulados al periodo. </v>
      </c>
      <c r="F74" s="915"/>
      <c r="G74" s="916"/>
      <c r="H74" s="485" t="str">
        <f>IF('9.-Presupuesto'!G36&gt;0,'9.-Presupuesto'!G36,"")</f>
        <v/>
      </c>
      <c r="I74" s="453" t="str">
        <f>IF('9.-Presupuesto'!H36&gt;0,'9.-Presupuesto'!H36,"")</f>
        <v/>
      </c>
      <c r="J74" s="1017" t="str">
        <f>IF('9.-Presupuesto'!I36&gt;0,'9.-Presupuesto'!I36,"")</f>
        <v>La información no coincide con la proporcionada  por el departamento de programación.</v>
      </c>
      <c r="K74" s="1004"/>
    </row>
    <row r="75" spans="1:11" ht="35.25" customHeight="1">
      <c r="A75" s="544"/>
      <c r="B75" s="545"/>
      <c r="C75" s="546"/>
      <c r="D75" s="546"/>
      <c r="E75" s="547"/>
      <c r="F75" s="547"/>
      <c r="G75" s="547"/>
      <c r="H75" s="441"/>
      <c r="I75" s="442"/>
      <c r="J75" s="441"/>
    </row>
    <row r="76" spans="1:11" ht="42.75" customHeight="1">
      <c r="A76" s="889" t="s">
        <v>804</v>
      </c>
      <c r="B76" s="889"/>
      <c r="C76" s="889"/>
      <c r="D76" s="889"/>
      <c r="E76" s="889"/>
      <c r="F76" s="889"/>
      <c r="G76" s="889"/>
    </row>
    <row r="77" spans="1:11" ht="42.75" customHeight="1">
      <c r="A77" s="548" t="s">
        <v>761</v>
      </c>
      <c r="B77" s="548"/>
      <c r="C77" s="888" t="s">
        <v>511</v>
      </c>
      <c r="D77" s="888"/>
      <c r="E77" s="888"/>
      <c r="F77" s="888"/>
      <c r="G77" s="888"/>
    </row>
    <row r="78" spans="1:11" ht="25.5" customHeight="1">
      <c r="A78" s="548" t="s">
        <v>762</v>
      </c>
      <c r="B78" s="548"/>
      <c r="C78" s="888" t="s">
        <v>512</v>
      </c>
      <c r="D78" s="888"/>
      <c r="E78" s="888"/>
      <c r="F78" s="888"/>
      <c r="G78" s="888"/>
    </row>
    <row r="79" spans="1:11" ht="25.5" customHeight="1">
      <c r="A79" s="548" t="s">
        <v>763</v>
      </c>
      <c r="B79" s="548"/>
      <c r="C79" s="888" t="s">
        <v>513</v>
      </c>
      <c r="D79" s="888"/>
      <c r="E79" s="888"/>
      <c r="F79" s="888"/>
      <c r="G79" s="888"/>
    </row>
    <row r="80" spans="1:11" ht="25.5" customHeight="1">
      <c r="A80" s="548" t="s">
        <v>764</v>
      </c>
      <c r="B80" s="548"/>
      <c r="C80" s="924" t="s">
        <v>806</v>
      </c>
      <c r="D80" s="924"/>
      <c r="E80" s="924"/>
      <c r="F80" s="924"/>
      <c r="G80" s="924"/>
    </row>
    <row r="81" spans="1:7" ht="27" customHeight="1">
      <c r="A81" s="541"/>
      <c r="B81" s="541"/>
      <c r="C81" s="924"/>
      <c r="D81" s="924"/>
      <c r="E81" s="924"/>
      <c r="F81" s="924"/>
      <c r="G81" s="924"/>
    </row>
    <row r="82" spans="1:7" ht="22.9" customHeight="1">
      <c r="A82" s="541"/>
      <c r="B82" s="541"/>
      <c r="C82" s="924"/>
      <c r="D82" s="924"/>
      <c r="E82" s="924"/>
      <c r="F82" s="924"/>
      <c r="G82" s="924"/>
    </row>
    <row r="83" spans="1:7">
      <c r="A83" s="541"/>
      <c r="B83" s="541"/>
      <c r="C83" s="924"/>
      <c r="D83" s="924"/>
      <c r="E83" s="924"/>
      <c r="F83" s="924"/>
      <c r="G83" s="924"/>
    </row>
    <row r="84" spans="1:7">
      <c r="A84" s="541"/>
      <c r="B84" s="541"/>
      <c r="C84" s="924"/>
      <c r="D84" s="924"/>
      <c r="E84" s="924"/>
      <c r="F84" s="924"/>
      <c r="G84" s="924"/>
    </row>
  </sheetData>
  <mergeCells count="140">
    <mergeCell ref="K24:K29"/>
    <mergeCell ref="A30:A35"/>
    <mergeCell ref="K30:K35"/>
    <mergeCell ref="H34:J35"/>
    <mergeCell ref="D28:E28"/>
    <mergeCell ref="F28:G28"/>
    <mergeCell ref="D29:E29"/>
    <mergeCell ref="F29:G29"/>
    <mergeCell ref="B34:C35"/>
    <mergeCell ref="D34:E34"/>
    <mergeCell ref="F34:G34"/>
    <mergeCell ref="D35:E35"/>
    <mergeCell ref="F35:G35"/>
    <mergeCell ref="H28:J29"/>
    <mergeCell ref="D22:E22"/>
    <mergeCell ref="F22:G22"/>
    <mergeCell ref="B22:C23"/>
    <mergeCell ref="D23:E23"/>
    <mergeCell ref="F23:G23"/>
    <mergeCell ref="I16:J17"/>
    <mergeCell ref="I22:J23"/>
    <mergeCell ref="J73:K73"/>
    <mergeCell ref="J74:K74"/>
    <mergeCell ref="K36:K39"/>
    <mergeCell ref="K40:K43"/>
    <mergeCell ref="K44:K45"/>
    <mergeCell ref="J68:K68"/>
    <mergeCell ref="J69:K69"/>
    <mergeCell ref="J70:K70"/>
    <mergeCell ref="J71:K71"/>
    <mergeCell ref="J72:K72"/>
    <mergeCell ref="J63:K63"/>
    <mergeCell ref="J64:K64"/>
    <mergeCell ref="J65:K65"/>
    <mergeCell ref="K49:K50"/>
    <mergeCell ref="J54:K54"/>
    <mergeCell ref="J55:K55"/>
    <mergeCell ref="H46:H47"/>
    <mergeCell ref="H66:H67"/>
    <mergeCell ref="I66:I67"/>
    <mergeCell ref="J66:K67"/>
    <mergeCell ref="K56:K57"/>
    <mergeCell ref="K58:K59"/>
    <mergeCell ref="J60:K60"/>
    <mergeCell ref="J61:K61"/>
    <mergeCell ref="J62:K62"/>
    <mergeCell ref="H56:H57"/>
    <mergeCell ref="H58:H59"/>
    <mergeCell ref="I56:I57"/>
    <mergeCell ref="I58:I59"/>
    <mergeCell ref="J56:J57"/>
    <mergeCell ref="J58:J59"/>
    <mergeCell ref="B66:G66"/>
    <mergeCell ref="E67:G67"/>
    <mergeCell ref="E68:G68"/>
    <mergeCell ref="K12:K17"/>
    <mergeCell ref="B46:C48"/>
    <mergeCell ref="B49:C50"/>
    <mergeCell ref="B51:C53"/>
    <mergeCell ref="B54:C55"/>
    <mergeCell ref="D46:G46"/>
    <mergeCell ref="D51:G51"/>
    <mergeCell ref="E52:G52"/>
    <mergeCell ref="E53:G53"/>
    <mergeCell ref="D17:E17"/>
    <mergeCell ref="F17:G17"/>
    <mergeCell ref="D16:E16"/>
    <mergeCell ref="F16:G16"/>
    <mergeCell ref="H51:H52"/>
    <mergeCell ref="I51:I52"/>
    <mergeCell ref="J51:K52"/>
    <mergeCell ref="J53:K53"/>
    <mergeCell ref="K18:K23"/>
    <mergeCell ref="I46:I47"/>
    <mergeCell ref="J46:J47"/>
    <mergeCell ref="K46:K48"/>
    <mergeCell ref="A12:A17"/>
    <mergeCell ref="B27:C27"/>
    <mergeCell ref="B16:C17"/>
    <mergeCell ref="A36:A45"/>
    <mergeCell ref="B36:C37"/>
    <mergeCell ref="B38:C39"/>
    <mergeCell ref="B40:C41"/>
    <mergeCell ref="B42:C43"/>
    <mergeCell ref="B30:C30"/>
    <mergeCell ref="B31:C31"/>
    <mergeCell ref="B32:C32"/>
    <mergeCell ref="B33:C33"/>
    <mergeCell ref="B44:C45"/>
    <mergeCell ref="A18:A23"/>
    <mergeCell ref="B28:C29"/>
    <mergeCell ref="A24:A29"/>
    <mergeCell ref="C80:G84"/>
    <mergeCell ref="A9:G9"/>
    <mergeCell ref="H11:I11"/>
    <mergeCell ref="A2:G2"/>
    <mergeCell ref="A3:G3"/>
    <mergeCell ref="A4:G4"/>
    <mergeCell ref="A5:G5"/>
    <mergeCell ref="A7:G7"/>
    <mergeCell ref="A8:G8"/>
    <mergeCell ref="A10:G10"/>
    <mergeCell ref="D11:E11"/>
    <mergeCell ref="A11:C11"/>
    <mergeCell ref="B12:C12"/>
    <mergeCell ref="B13:C13"/>
    <mergeCell ref="B14:C14"/>
    <mergeCell ref="B15:C15"/>
    <mergeCell ref="B18:C18"/>
    <mergeCell ref="B19:C19"/>
    <mergeCell ref="B20:C20"/>
    <mergeCell ref="B21:C21"/>
    <mergeCell ref="B24:C24"/>
    <mergeCell ref="B25:C25"/>
    <mergeCell ref="B26:C26"/>
    <mergeCell ref="C77:G77"/>
    <mergeCell ref="C78:G78"/>
    <mergeCell ref="C79:G79"/>
    <mergeCell ref="A76:G76"/>
    <mergeCell ref="A46:A55"/>
    <mergeCell ref="A56:A59"/>
    <mergeCell ref="B56:C57"/>
    <mergeCell ref="B58:C59"/>
    <mergeCell ref="E47:G47"/>
    <mergeCell ref="E48:G48"/>
    <mergeCell ref="A66:A74"/>
    <mergeCell ref="A60:A65"/>
    <mergeCell ref="B73:B74"/>
    <mergeCell ref="B71:B72"/>
    <mergeCell ref="E69:G69"/>
    <mergeCell ref="E70:G70"/>
    <mergeCell ref="E71:G71"/>
    <mergeCell ref="E72:G72"/>
    <mergeCell ref="E73:G73"/>
    <mergeCell ref="E74:G74"/>
    <mergeCell ref="B60:C61"/>
    <mergeCell ref="B62:C63"/>
    <mergeCell ref="B64:C65"/>
    <mergeCell ref="B67:B68"/>
    <mergeCell ref="B69:B70"/>
  </mergeCells>
  <dataValidations count="3">
    <dataValidation type="list" allowBlank="1" showInputMessage="1" showErrorMessage="1" sqref="C77">
      <formula1>$G$262:$G$264</formula1>
    </dataValidation>
    <dataValidation type="list" allowBlank="1" showInputMessage="1" showErrorMessage="1" sqref="C79">
      <formula1>$K$262:$K$264</formula1>
    </dataValidation>
    <dataValidation type="list" allowBlank="1" showInputMessage="1" showErrorMessage="1" sqref="C78">
      <formula1>$I$262:$I$264</formula1>
    </dataValidation>
  </dataValidations>
  <printOptions horizontalCentered="1" gridLines="1"/>
  <pageMargins left="0.23622047244094491" right="0.23622047244094491" top="0.74803149606299213" bottom="0.74803149606299213" header="0.31496062992125984" footer="0.31496062992125984"/>
  <pageSetup scale="64" fitToHeight="0" orientation="portrait" horizontalDpi="4294967294" verticalDpi="4294967294" r:id="rId1"/>
  <rowBreaks count="2" manualBreakCount="2">
    <brk id="35" max="6" man="1"/>
    <brk id="57" max="6" man="1"/>
  </rowBreaks>
  <extLst>
    <ext xmlns:x14="http://schemas.microsoft.com/office/spreadsheetml/2009/9/main" uri="{CCE6A557-97BC-4b89-ADB6-D9C93CAAB3DF}">
      <x14:dataValidations xmlns:xm="http://schemas.microsoft.com/office/excel/2006/main" count="3">
        <x14:dataValidation type="list" allowBlank="1" showInputMessage="1" showErrorMessage="1">
          <x14:formula1>
            <xm:f>'Base de Datos'!$G$253:$G$255</xm:f>
          </x14:formula1>
          <xm:sqref>F77</xm:sqref>
        </x14:dataValidation>
        <x14:dataValidation type="list" allowBlank="1" showInputMessage="1" showErrorMessage="1">
          <x14:formula1>
            <xm:f>'Base de Datos'!$K$253:$K$255</xm:f>
          </x14:formula1>
          <xm:sqref>F79</xm:sqref>
        </x14:dataValidation>
        <x14:dataValidation type="list" allowBlank="1" showInputMessage="1" showErrorMessage="1">
          <x14:formula1>
            <xm:f>'Base de Datos'!$I$253:$I$255</xm:f>
          </x14:formula1>
          <xm:sqref>F78</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U261"/>
  <sheetViews>
    <sheetView topLeftCell="C243" zoomScaleNormal="100" workbookViewId="0">
      <selection activeCell="K263" sqref="K263"/>
    </sheetView>
  </sheetViews>
  <sheetFormatPr baseColWidth="10" defaultColWidth="10.125" defaultRowHeight="12.75"/>
  <cols>
    <col min="1" max="1" width="3.375" style="1" customWidth="1"/>
    <col min="2" max="2" width="23.625" style="1" bestFit="1" customWidth="1"/>
    <col min="3" max="5" width="10.125" style="1"/>
    <col min="6" max="6" width="12.125" style="2" customWidth="1"/>
    <col min="7" max="16384" width="10.125" style="1"/>
  </cols>
  <sheetData>
    <row r="1" spans="1:21" ht="13.5" thickBot="1">
      <c r="A1" s="10"/>
      <c r="B1" s="11" t="s">
        <v>581</v>
      </c>
      <c r="C1" s="12"/>
      <c r="D1" s="13"/>
      <c r="F1" s="14" t="s">
        <v>439</v>
      </c>
      <c r="G1" s="12"/>
      <c r="H1" s="12"/>
      <c r="I1" s="12"/>
      <c r="J1" s="12"/>
      <c r="K1" s="13"/>
    </row>
    <row r="2" spans="1:21" ht="13.9" customHeight="1">
      <c r="A2" s="15">
        <v>1</v>
      </c>
      <c r="B2" s="16" t="s">
        <v>438</v>
      </c>
      <c r="C2" s="2"/>
      <c r="D2" s="17"/>
      <c r="F2" s="18" t="s">
        <v>437</v>
      </c>
      <c r="G2" s="19"/>
      <c r="H2" s="2"/>
      <c r="I2" s="2"/>
      <c r="J2" s="2"/>
      <c r="K2" s="17"/>
      <c r="N2" s="1031" t="s">
        <v>436</v>
      </c>
      <c r="O2" s="1033" t="s">
        <v>435</v>
      </c>
      <c r="S2" s="9" t="s">
        <v>434</v>
      </c>
    </row>
    <row r="3" spans="1:21" ht="23.25" customHeight="1">
      <c r="A3" s="15">
        <v>2</v>
      </c>
      <c r="B3" s="16" t="s">
        <v>433</v>
      </c>
      <c r="C3" s="2"/>
      <c r="D3" s="17"/>
      <c r="F3" s="18" t="s">
        <v>424</v>
      </c>
      <c r="G3" s="19"/>
      <c r="H3" s="2"/>
      <c r="I3" s="2"/>
      <c r="J3" s="2"/>
      <c r="K3" s="17"/>
      <c r="N3" s="1032"/>
      <c r="O3" s="1034"/>
      <c r="S3" s="4">
        <v>1</v>
      </c>
    </row>
    <row r="4" spans="1:21">
      <c r="A4" s="15">
        <v>3</v>
      </c>
      <c r="B4" s="16" t="s">
        <v>431</v>
      </c>
      <c r="C4" s="2"/>
      <c r="D4" s="17"/>
      <c r="F4" s="18" t="s">
        <v>420</v>
      </c>
      <c r="G4" s="19"/>
      <c r="H4" s="2"/>
      <c r="I4" s="2"/>
      <c r="J4" s="2"/>
      <c r="K4" s="17"/>
      <c r="N4" s="8" t="s">
        <v>429</v>
      </c>
      <c r="O4" s="7" t="s">
        <v>129</v>
      </c>
      <c r="S4" s="4">
        <v>2</v>
      </c>
      <c r="U4" s="1" t="s">
        <v>461</v>
      </c>
    </row>
    <row r="5" spans="1:21" ht="13.5" thickBot="1">
      <c r="A5" s="15">
        <v>4</v>
      </c>
      <c r="B5" s="16" t="s">
        <v>428</v>
      </c>
      <c r="C5" s="2"/>
      <c r="D5" s="17"/>
      <c r="F5" s="18" t="s">
        <v>422</v>
      </c>
      <c r="G5" s="19"/>
      <c r="H5" s="2"/>
      <c r="I5" s="2"/>
      <c r="J5" s="2"/>
      <c r="K5" s="17"/>
      <c r="N5" s="6" t="s">
        <v>426</v>
      </c>
      <c r="O5" s="5" t="s">
        <v>130</v>
      </c>
      <c r="S5" s="4">
        <v>3</v>
      </c>
      <c r="U5" s="1" t="s">
        <v>462</v>
      </c>
    </row>
    <row r="6" spans="1:21">
      <c r="A6" s="15">
        <v>5</v>
      </c>
      <c r="B6" s="16" t="s">
        <v>425</v>
      </c>
      <c r="C6" s="2"/>
      <c r="D6" s="17"/>
      <c r="F6" s="18" t="s">
        <v>427</v>
      </c>
      <c r="G6" s="19"/>
      <c r="H6" s="2"/>
      <c r="I6" s="2"/>
      <c r="J6" s="2"/>
      <c r="K6" s="17"/>
      <c r="S6" s="4">
        <v>4</v>
      </c>
      <c r="U6" s="1" t="s">
        <v>463</v>
      </c>
    </row>
    <row r="7" spans="1:21">
      <c r="A7" s="15">
        <v>6</v>
      </c>
      <c r="B7" s="16" t="s">
        <v>423</v>
      </c>
      <c r="C7" s="2"/>
      <c r="D7" s="17"/>
      <c r="F7" s="18" t="s">
        <v>404</v>
      </c>
      <c r="G7" s="19"/>
      <c r="H7" s="2"/>
      <c r="I7" s="2"/>
      <c r="J7" s="2"/>
      <c r="K7" s="17"/>
      <c r="S7" s="4">
        <v>5</v>
      </c>
      <c r="U7" s="1" t="s">
        <v>464</v>
      </c>
    </row>
    <row r="8" spans="1:21">
      <c r="A8" s="15">
        <v>7</v>
      </c>
      <c r="B8" s="16" t="s">
        <v>421</v>
      </c>
      <c r="C8" s="2"/>
      <c r="D8" s="17"/>
      <c r="F8" s="18" t="s">
        <v>418</v>
      </c>
      <c r="G8" s="19"/>
      <c r="H8" s="2"/>
      <c r="I8" s="2"/>
      <c r="J8" s="2"/>
      <c r="K8" s="17"/>
      <c r="S8" s="4">
        <v>6</v>
      </c>
    </row>
    <row r="9" spans="1:21">
      <c r="A9" s="15">
        <v>8</v>
      </c>
      <c r="B9" s="16" t="s">
        <v>419</v>
      </c>
      <c r="C9" s="2"/>
      <c r="D9" s="17"/>
      <c r="F9" s="18" t="s">
        <v>406</v>
      </c>
      <c r="G9" s="19"/>
      <c r="H9" s="2"/>
      <c r="I9" s="2"/>
      <c r="J9" s="2"/>
      <c r="K9" s="17"/>
      <c r="S9" s="4">
        <v>7</v>
      </c>
    </row>
    <row r="10" spans="1:21" ht="14.25">
      <c r="A10" s="15">
        <v>9</v>
      </c>
      <c r="B10" s="16" t="s">
        <v>417</v>
      </c>
      <c r="C10" s="2"/>
      <c r="D10" s="17"/>
      <c r="F10" s="18" t="s">
        <v>400</v>
      </c>
      <c r="G10" s="19"/>
      <c r="H10" s="2"/>
      <c r="I10" s="2"/>
      <c r="J10" s="2"/>
      <c r="K10" s="17"/>
      <c r="S10" s="4">
        <v>8</v>
      </c>
      <c r="U10" s="24" t="s">
        <v>438</v>
      </c>
    </row>
    <row r="11" spans="1:21" ht="14.25">
      <c r="A11" s="15">
        <v>10</v>
      </c>
      <c r="B11" s="16" t="s">
        <v>415</v>
      </c>
      <c r="C11" s="2"/>
      <c r="D11" s="17"/>
      <c r="F11" s="18" t="s">
        <v>432</v>
      </c>
      <c r="G11" s="19"/>
      <c r="H11" s="2"/>
      <c r="I11" s="2"/>
      <c r="J11" s="2"/>
      <c r="K11" s="17"/>
      <c r="S11" s="4">
        <v>9</v>
      </c>
      <c r="U11" s="25" t="s">
        <v>433</v>
      </c>
    </row>
    <row r="12" spans="1:21" ht="14.25">
      <c r="A12" s="15">
        <v>11</v>
      </c>
      <c r="B12" s="16" t="s">
        <v>413</v>
      </c>
      <c r="C12" s="2"/>
      <c r="D12" s="17"/>
      <c r="F12" s="18" t="s">
        <v>430</v>
      </c>
      <c r="G12" s="19"/>
      <c r="H12" s="2"/>
      <c r="I12" s="2"/>
      <c r="J12" s="2"/>
      <c r="K12" s="17"/>
      <c r="S12" s="4">
        <v>10</v>
      </c>
      <c r="U12" s="25" t="s">
        <v>431</v>
      </c>
    </row>
    <row r="13" spans="1:21" ht="14.25">
      <c r="A13" s="15">
        <v>12</v>
      </c>
      <c r="B13" s="16" t="s">
        <v>411</v>
      </c>
      <c r="C13" s="2"/>
      <c r="D13" s="17"/>
      <c r="F13" s="18" t="s">
        <v>410</v>
      </c>
      <c r="G13" s="19"/>
      <c r="H13" s="2"/>
      <c r="I13" s="2"/>
      <c r="J13" s="2"/>
      <c r="K13" s="17"/>
      <c r="S13" s="4">
        <v>11</v>
      </c>
      <c r="U13" s="25" t="s">
        <v>428</v>
      </c>
    </row>
    <row r="14" spans="1:21" ht="14.25">
      <c r="A14" s="15">
        <v>13</v>
      </c>
      <c r="B14" s="16" t="s">
        <v>409</v>
      </c>
      <c r="C14" s="2"/>
      <c r="D14" s="17"/>
      <c r="F14" s="381" t="s">
        <v>729</v>
      </c>
      <c r="G14" s="19"/>
      <c r="H14" s="2"/>
      <c r="I14" s="2"/>
      <c r="J14" s="2"/>
      <c r="K14" s="17"/>
      <c r="S14" s="4">
        <v>12</v>
      </c>
      <c r="U14" s="25" t="s">
        <v>425</v>
      </c>
    </row>
    <row r="15" spans="1:21" ht="14.25">
      <c r="A15" s="15">
        <v>14</v>
      </c>
      <c r="B15" s="16" t="s">
        <v>407</v>
      </c>
      <c r="C15" s="2"/>
      <c r="D15" s="17"/>
      <c r="F15" s="18" t="s">
        <v>408</v>
      </c>
      <c r="G15" s="19"/>
      <c r="H15" s="2"/>
      <c r="I15" s="2"/>
      <c r="J15" s="2"/>
      <c r="K15" s="17"/>
      <c r="S15" s="4">
        <v>13</v>
      </c>
      <c r="U15" s="25" t="s">
        <v>423</v>
      </c>
    </row>
    <row r="16" spans="1:21" ht="14.25">
      <c r="A16" s="15">
        <v>15</v>
      </c>
      <c r="B16" s="16" t="s">
        <v>405</v>
      </c>
      <c r="C16" s="2"/>
      <c r="D16" s="17"/>
      <c r="F16" s="18" t="s">
        <v>412</v>
      </c>
      <c r="G16" s="19"/>
      <c r="H16" s="2"/>
      <c r="I16" s="2"/>
      <c r="J16" s="2"/>
      <c r="K16" s="17"/>
      <c r="S16" s="4">
        <v>14</v>
      </c>
      <c r="U16" s="25" t="s">
        <v>421</v>
      </c>
    </row>
    <row r="17" spans="1:21" ht="14.25">
      <c r="A17" s="15">
        <v>16</v>
      </c>
      <c r="B17" s="16" t="s">
        <v>403</v>
      </c>
      <c r="C17" s="2"/>
      <c r="D17" s="17"/>
      <c r="F17" s="18" t="s">
        <v>416</v>
      </c>
      <c r="G17" s="19"/>
      <c r="H17" s="2"/>
      <c r="I17" s="2"/>
      <c r="J17" s="2"/>
      <c r="K17" s="17"/>
      <c r="S17" s="4">
        <v>15</v>
      </c>
      <c r="U17" s="25" t="s">
        <v>419</v>
      </c>
    </row>
    <row r="18" spans="1:21" ht="14.25">
      <c r="A18" s="15">
        <v>17</v>
      </c>
      <c r="B18" s="16" t="s">
        <v>401</v>
      </c>
      <c r="C18" s="2"/>
      <c r="D18" s="17"/>
      <c r="F18" s="18" t="s">
        <v>414</v>
      </c>
      <c r="G18" s="19"/>
      <c r="H18" s="2"/>
      <c r="I18" s="2"/>
      <c r="J18" s="2"/>
      <c r="K18" s="17"/>
      <c r="S18" s="4">
        <v>16</v>
      </c>
      <c r="U18" s="25" t="s">
        <v>417</v>
      </c>
    </row>
    <row r="19" spans="1:21" ht="14.25">
      <c r="A19" s="15">
        <v>18</v>
      </c>
      <c r="B19" s="16" t="s">
        <v>399</v>
      </c>
      <c r="C19" s="2"/>
      <c r="D19" s="17"/>
      <c r="F19" s="18" t="s">
        <v>402</v>
      </c>
      <c r="G19" s="19"/>
      <c r="H19" s="2"/>
      <c r="I19" s="2"/>
      <c r="J19" s="2"/>
      <c r="K19" s="17"/>
      <c r="S19" s="4">
        <v>17</v>
      </c>
      <c r="U19" s="25" t="s">
        <v>415</v>
      </c>
    </row>
    <row r="20" spans="1:21" ht="14.25">
      <c r="A20" s="15">
        <v>19</v>
      </c>
      <c r="B20" s="16" t="s">
        <v>398</v>
      </c>
      <c r="C20" s="2"/>
      <c r="D20" s="17"/>
      <c r="F20" s="383" t="s">
        <v>397</v>
      </c>
      <c r="G20" s="384"/>
      <c r="H20" s="385"/>
      <c r="I20" s="385"/>
      <c r="J20" s="385"/>
      <c r="K20" s="386"/>
      <c r="S20" s="4">
        <v>18</v>
      </c>
      <c r="U20" s="25" t="s">
        <v>413</v>
      </c>
    </row>
    <row r="21" spans="1:21" ht="14.25">
      <c r="A21" s="15">
        <v>20</v>
      </c>
      <c r="B21" s="16" t="s">
        <v>396</v>
      </c>
      <c r="C21" s="2"/>
      <c r="D21" s="17"/>
      <c r="F21" s="387" t="s">
        <v>395</v>
      </c>
      <c r="G21" s="19"/>
      <c r="H21" s="2"/>
      <c r="I21" s="2"/>
      <c r="J21" s="2"/>
      <c r="K21" s="388"/>
      <c r="S21" s="4">
        <v>19</v>
      </c>
      <c r="U21" s="25" t="s">
        <v>411</v>
      </c>
    </row>
    <row r="22" spans="1:21" ht="14.25">
      <c r="A22" s="15">
        <v>21</v>
      </c>
      <c r="B22" s="16" t="s">
        <v>394</v>
      </c>
      <c r="C22" s="2"/>
      <c r="D22" s="17"/>
      <c r="F22" s="387" t="s">
        <v>377</v>
      </c>
      <c r="G22" s="19"/>
      <c r="H22" s="2"/>
      <c r="I22" s="2"/>
      <c r="J22" s="2"/>
      <c r="K22" s="388"/>
      <c r="S22" s="4">
        <v>20</v>
      </c>
      <c r="U22" s="25" t="s">
        <v>409</v>
      </c>
    </row>
    <row r="23" spans="1:21" ht="14.25">
      <c r="A23" s="15">
        <v>22</v>
      </c>
      <c r="B23" s="16" t="s">
        <v>392</v>
      </c>
      <c r="C23" s="2"/>
      <c r="D23" s="17"/>
      <c r="F23" s="387" t="s">
        <v>375</v>
      </c>
      <c r="G23" s="19"/>
      <c r="H23" s="2"/>
      <c r="I23" s="2"/>
      <c r="J23" s="2"/>
      <c r="K23" s="388"/>
      <c r="S23" s="4">
        <v>21</v>
      </c>
      <c r="U23" s="25" t="s">
        <v>407</v>
      </c>
    </row>
    <row r="24" spans="1:21" ht="14.25">
      <c r="A24" s="15">
        <v>23</v>
      </c>
      <c r="B24" s="16" t="s">
        <v>390</v>
      </c>
      <c r="C24" s="2"/>
      <c r="D24" s="17"/>
      <c r="F24" s="387" t="s">
        <v>373</v>
      </c>
      <c r="G24" s="19"/>
      <c r="H24" s="2"/>
      <c r="I24" s="2"/>
      <c r="J24" s="2"/>
      <c r="K24" s="388"/>
      <c r="S24" s="4">
        <v>22</v>
      </c>
      <c r="U24" s="25" t="s">
        <v>405</v>
      </c>
    </row>
    <row r="25" spans="1:21" ht="14.25">
      <c r="A25" s="15">
        <v>24</v>
      </c>
      <c r="B25" s="16" t="s">
        <v>388</v>
      </c>
      <c r="C25" s="2"/>
      <c r="D25" s="17"/>
      <c r="F25" s="387" t="s">
        <v>371</v>
      </c>
      <c r="G25" s="19"/>
      <c r="H25" s="2"/>
      <c r="I25" s="2"/>
      <c r="J25" s="2"/>
      <c r="K25" s="388"/>
      <c r="S25" s="4">
        <v>23</v>
      </c>
      <c r="U25" s="25" t="s">
        <v>403</v>
      </c>
    </row>
    <row r="26" spans="1:21" ht="14.25">
      <c r="A26" s="15">
        <v>25</v>
      </c>
      <c r="B26" s="16" t="s">
        <v>386</v>
      </c>
      <c r="C26" s="2"/>
      <c r="D26" s="17"/>
      <c r="F26" s="387" t="s">
        <v>370</v>
      </c>
      <c r="G26" s="19"/>
      <c r="H26" s="2"/>
      <c r="I26" s="2"/>
      <c r="J26" s="2"/>
      <c r="K26" s="388"/>
      <c r="S26" s="4">
        <v>24</v>
      </c>
      <c r="U26" s="25" t="s">
        <v>401</v>
      </c>
    </row>
    <row r="27" spans="1:21" ht="14.25">
      <c r="A27" s="15">
        <v>26</v>
      </c>
      <c r="B27" s="16" t="s">
        <v>384</v>
      </c>
      <c r="C27" s="2"/>
      <c r="D27" s="17"/>
      <c r="F27" s="387" t="s">
        <v>369</v>
      </c>
      <c r="G27" s="19"/>
      <c r="H27" s="2"/>
      <c r="I27" s="2"/>
      <c r="J27" s="2"/>
      <c r="K27" s="388"/>
      <c r="S27" s="4">
        <v>25</v>
      </c>
      <c r="U27" s="25" t="s">
        <v>399</v>
      </c>
    </row>
    <row r="28" spans="1:21" ht="14.25">
      <c r="A28" s="15">
        <v>27</v>
      </c>
      <c r="B28" s="16" t="s">
        <v>382</v>
      </c>
      <c r="C28" s="2"/>
      <c r="D28" s="17"/>
      <c r="F28" s="387" t="s">
        <v>368</v>
      </c>
      <c r="G28" s="19"/>
      <c r="H28" s="2"/>
      <c r="I28" s="2"/>
      <c r="J28" s="2"/>
      <c r="K28" s="388"/>
      <c r="S28" s="4">
        <v>26</v>
      </c>
      <c r="U28" s="25" t="s">
        <v>398</v>
      </c>
    </row>
    <row r="29" spans="1:21" ht="14.25">
      <c r="A29" s="15">
        <v>28</v>
      </c>
      <c r="B29" s="16" t="s">
        <v>380</v>
      </c>
      <c r="C29" s="2"/>
      <c r="D29" s="17"/>
      <c r="F29" s="387" t="s">
        <v>367</v>
      </c>
      <c r="G29" s="19"/>
      <c r="H29" s="2"/>
      <c r="I29" s="2"/>
      <c r="J29" s="2"/>
      <c r="K29" s="388"/>
      <c r="S29" s="4">
        <v>27</v>
      </c>
      <c r="U29" s="25" t="s">
        <v>396</v>
      </c>
    </row>
    <row r="30" spans="1:21" ht="14.25">
      <c r="A30" s="15">
        <v>29</v>
      </c>
      <c r="B30" s="16" t="s">
        <v>378</v>
      </c>
      <c r="C30" s="2"/>
      <c r="D30" s="17"/>
      <c r="F30" s="387" t="s">
        <v>366</v>
      </c>
      <c r="G30" s="19"/>
      <c r="H30" s="2"/>
      <c r="I30" s="2"/>
      <c r="J30" s="2"/>
      <c r="K30" s="388"/>
      <c r="S30" s="4">
        <v>28</v>
      </c>
      <c r="U30" s="25" t="s">
        <v>394</v>
      </c>
    </row>
    <row r="31" spans="1:21" ht="14.25">
      <c r="A31" s="15">
        <v>30</v>
      </c>
      <c r="B31" s="16" t="s">
        <v>376</v>
      </c>
      <c r="C31" s="2"/>
      <c r="D31" s="17"/>
      <c r="F31" s="387" t="s">
        <v>365</v>
      </c>
      <c r="G31" s="19"/>
      <c r="H31" s="2"/>
      <c r="I31" s="2"/>
      <c r="J31" s="2"/>
      <c r="K31" s="388"/>
      <c r="S31" s="4">
        <v>29</v>
      </c>
      <c r="U31" s="25" t="s">
        <v>392</v>
      </c>
    </row>
    <row r="32" spans="1:21" ht="14.25">
      <c r="A32" s="15">
        <v>31</v>
      </c>
      <c r="B32" s="16" t="s">
        <v>374</v>
      </c>
      <c r="C32" s="2"/>
      <c r="D32" s="17"/>
      <c r="F32" s="387" t="s">
        <v>393</v>
      </c>
      <c r="G32" s="19"/>
      <c r="H32" s="2"/>
      <c r="I32" s="2"/>
      <c r="J32" s="2"/>
      <c r="K32" s="388"/>
      <c r="S32" s="4">
        <v>30</v>
      </c>
      <c r="U32" s="25" t="s">
        <v>390</v>
      </c>
    </row>
    <row r="33" spans="1:21" ht="14.25">
      <c r="A33" s="15">
        <v>32</v>
      </c>
      <c r="B33" s="16" t="s">
        <v>372</v>
      </c>
      <c r="C33" s="2"/>
      <c r="D33" s="17"/>
      <c r="F33" s="387" t="s">
        <v>391</v>
      </c>
      <c r="G33" s="19"/>
      <c r="H33" s="2"/>
      <c r="I33" s="2"/>
      <c r="J33" s="2"/>
      <c r="K33" s="388"/>
      <c r="S33" s="4">
        <v>31</v>
      </c>
      <c r="U33" s="25" t="s">
        <v>388</v>
      </c>
    </row>
    <row r="34" spans="1:21" ht="15" thickBot="1">
      <c r="A34" s="22"/>
      <c r="B34" s="20"/>
      <c r="C34" s="20"/>
      <c r="D34" s="21"/>
      <c r="F34" s="387" t="s">
        <v>389</v>
      </c>
      <c r="G34" s="19"/>
      <c r="H34" s="2"/>
      <c r="I34" s="2"/>
      <c r="J34" s="2"/>
      <c r="K34" s="388"/>
      <c r="S34" s="4">
        <v>32</v>
      </c>
      <c r="U34" s="25" t="s">
        <v>386</v>
      </c>
    </row>
    <row r="35" spans="1:21" ht="14.25">
      <c r="F35" s="387" t="s">
        <v>387</v>
      </c>
      <c r="G35" s="19"/>
      <c r="H35" s="2"/>
      <c r="I35" s="2"/>
      <c r="J35" s="2"/>
      <c r="K35" s="388"/>
      <c r="S35" s="4">
        <v>33</v>
      </c>
      <c r="U35" s="25" t="s">
        <v>465</v>
      </c>
    </row>
    <row r="36" spans="1:21" ht="14.25">
      <c r="F36" s="387" t="s">
        <v>385</v>
      </c>
      <c r="G36" s="19"/>
      <c r="H36" s="2"/>
      <c r="I36" s="2"/>
      <c r="J36" s="2"/>
      <c r="K36" s="388"/>
      <c r="S36" s="4">
        <v>34</v>
      </c>
      <c r="U36" s="25" t="s">
        <v>382</v>
      </c>
    </row>
    <row r="37" spans="1:21" ht="14.25">
      <c r="F37" s="387" t="s">
        <v>383</v>
      </c>
      <c r="G37" s="19"/>
      <c r="H37" s="2"/>
      <c r="I37" s="2"/>
      <c r="J37" s="2"/>
      <c r="K37" s="388"/>
      <c r="S37" s="4">
        <v>35</v>
      </c>
      <c r="U37" s="25" t="s">
        <v>380</v>
      </c>
    </row>
    <row r="38" spans="1:21" ht="14.25">
      <c r="F38" s="387" t="s">
        <v>381</v>
      </c>
      <c r="G38" s="19"/>
      <c r="H38" s="2"/>
      <c r="I38" s="2"/>
      <c r="J38" s="2"/>
      <c r="K38" s="388"/>
      <c r="S38" s="4">
        <v>36</v>
      </c>
      <c r="U38" s="25" t="s">
        <v>378</v>
      </c>
    </row>
    <row r="39" spans="1:21" ht="14.25">
      <c r="F39" s="387" t="s">
        <v>379</v>
      </c>
      <c r="G39" s="19"/>
      <c r="H39" s="2"/>
      <c r="I39" s="2"/>
      <c r="J39" s="2"/>
      <c r="K39" s="388"/>
      <c r="S39" s="4">
        <v>37</v>
      </c>
      <c r="U39" s="25" t="s">
        <v>376</v>
      </c>
    </row>
    <row r="40" spans="1:21" ht="14.25">
      <c r="F40" s="389" t="s">
        <v>730</v>
      </c>
      <c r="G40" s="390"/>
      <c r="H40" s="391"/>
      <c r="I40" s="391"/>
      <c r="J40" s="391"/>
      <c r="K40" s="392"/>
      <c r="S40" s="4"/>
      <c r="U40" s="25"/>
    </row>
    <row r="41" spans="1:21" ht="14.25">
      <c r="F41" s="382" t="s">
        <v>364</v>
      </c>
      <c r="G41" s="19"/>
      <c r="H41" s="2"/>
      <c r="I41" s="2"/>
      <c r="J41" s="2"/>
      <c r="K41" s="17"/>
      <c r="S41" s="4">
        <v>38</v>
      </c>
      <c r="U41" s="25" t="s">
        <v>374</v>
      </c>
    </row>
    <row r="42" spans="1:21" ht="14.25">
      <c r="F42" s="15" t="s">
        <v>363</v>
      </c>
      <c r="G42" s="19"/>
      <c r="H42" s="2"/>
      <c r="I42" s="2"/>
      <c r="J42" s="2"/>
      <c r="K42" s="17"/>
      <c r="S42" s="4">
        <v>39</v>
      </c>
      <c r="U42" s="26" t="s">
        <v>372</v>
      </c>
    </row>
    <row r="43" spans="1:21">
      <c r="F43" s="15" t="s">
        <v>340</v>
      </c>
      <c r="G43" s="19"/>
      <c r="H43" s="2"/>
      <c r="I43" s="2"/>
      <c r="J43" s="2"/>
      <c r="K43" s="17"/>
      <c r="S43" s="4">
        <v>40</v>
      </c>
    </row>
    <row r="44" spans="1:21">
      <c r="F44" s="15" t="s">
        <v>339</v>
      </c>
      <c r="G44" s="19"/>
      <c r="H44" s="2"/>
      <c r="I44" s="2"/>
      <c r="J44" s="2"/>
      <c r="K44" s="17"/>
      <c r="S44" s="4">
        <v>41</v>
      </c>
    </row>
    <row r="45" spans="1:21">
      <c r="F45" s="15" t="s">
        <v>338</v>
      </c>
      <c r="G45" s="19"/>
      <c r="H45" s="2"/>
      <c r="I45" s="2"/>
      <c r="J45" s="2"/>
      <c r="K45" s="17"/>
      <c r="S45" s="4">
        <v>42</v>
      </c>
    </row>
    <row r="46" spans="1:21">
      <c r="F46" s="15" t="s">
        <v>337</v>
      </c>
      <c r="G46" s="19"/>
      <c r="H46" s="2"/>
      <c r="I46" s="2"/>
      <c r="J46" s="2"/>
      <c r="K46" s="17"/>
      <c r="S46" s="4">
        <v>43</v>
      </c>
    </row>
    <row r="47" spans="1:21">
      <c r="F47" s="15" t="s">
        <v>336</v>
      </c>
      <c r="G47" s="19"/>
      <c r="H47" s="2"/>
      <c r="I47" s="2"/>
      <c r="J47" s="2"/>
      <c r="K47" s="17"/>
      <c r="S47" s="4">
        <v>44</v>
      </c>
    </row>
    <row r="48" spans="1:21">
      <c r="F48" s="15" t="s">
        <v>335</v>
      </c>
      <c r="G48" s="19"/>
      <c r="H48" s="2"/>
      <c r="I48" s="2"/>
      <c r="J48" s="2"/>
      <c r="K48" s="17"/>
      <c r="S48" s="4">
        <v>45</v>
      </c>
    </row>
    <row r="49" spans="6:19">
      <c r="F49" s="15" t="s">
        <v>334</v>
      </c>
      <c r="G49" s="19"/>
      <c r="H49" s="2"/>
      <c r="I49" s="2"/>
      <c r="J49" s="2"/>
      <c r="K49" s="17"/>
      <c r="S49" s="4">
        <v>46</v>
      </c>
    </row>
    <row r="50" spans="6:19">
      <c r="F50" s="15" t="s">
        <v>362</v>
      </c>
      <c r="G50" s="19"/>
      <c r="H50" s="2"/>
      <c r="I50" s="2"/>
      <c r="J50" s="2"/>
      <c r="K50" s="17"/>
      <c r="S50" s="4">
        <v>47</v>
      </c>
    </row>
    <row r="51" spans="6:19">
      <c r="F51" s="15" t="s">
        <v>343</v>
      </c>
      <c r="G51" s="19"/>
      <c r="H51" s="2"/>
      <c r="I51" s="2"/>
      <c r="J51" s="2"/>
      <c r="K51" s="17"/>
      <c r="S51" s="4">
        <v>48</v>
      </c>
    </row>
    <row r="52" spans="6:19">
      <c r="F52" s="15" t="s">
        <v>333</v>
      </c>
      <c r="G52" s="19"/>
      <c r="H52" s="2"/>
      <c r="I52" s="2"/>
      <c r="J52" s="2"/>
      <c r="K52" s="17"/>
      <c r="S52" s="4">
        <v>49</v>
      </c>
    </row>
    <row r="53" spans="6:19" ht="13.5" thickBot="1">
      <c r="F53" s="15" t="s">
        <v>332</v>
      </c>
      <c r="G53" s="19"/>
      <c r="H53" s="2"/>
      <c r="I53" s="2"/>
      <c r="J53" s="2"/>
      <c r="K53" s="17"/>
      <c r="S53" s="3">
        <v>50</v>
      </c>
    </row>
    <row r="54" spans="6:19">
      <c r="F54" s="15" t="s">
        <v>331</v>
      </c>
      <c r="G54" s="19"/>
      <c r="H54" s="2"/>
      <c r="I54" s="2"/>
      <c r="J54" s="2"/>
      <c r="K54" s="17"/>
    </row>
    <row r="55" spans="6:19">
      <c r="F55" s="15" t="s">
        <v>330</v>
      </c>
      <c r="G55" s="19"/>
      <c r="H55" s="2"/>
      <c r="I55" s="2"/>
      <c r="J55" s="2"/>
      <c r="K55" s="17"/>
    </row>
    <row r="56" spans="6:19">
      <c r="F56" s="15" t="s">
        <v>329</v>
      </c>
      <c r="G56" s="19"/>
      <c r="H56" s="2"/>
      <c r="I56" s="2"/>
      <c r="J56" s="2"/>
      <c r="K56" s="17"/>
    </row>
    <row r="57" spans="6:19">
      <c r="F57" s="15" t="s">
        <v>328</v>
      </c>
      <c r="G57" s="19"/>
      <c r="H57" s="2"/>
      <c r="I57" s="2"/>
      <c r="J57" s="2"/>
      <c r="K57" s="17"/>
    </row>
    <row r="58" spans="6:19">
      <c r="F58" s="15" t="s">
        <v>327</v>
      </c>
      <c r="G58" s="19"/>
      <c r="H58" s="2"/>
      <c r="I58" s="2"/>
      <c r="J58" s="2"/>
      <c r="K58" s="17"/>
    </row>
    <row r="59" spans="6:19">
      <c r="F59" s="15" t="s">
        <v>361</v>
      </c>
      <c r="G59" s="19"/>
      <c r="H59" s="2"/>
      <c r="I59" s="2"/>
      <c r="J59" s="2"/>
      <c r="K59" s="17"/>
    </row>
    <row r="60" spans="6:19">
      <c r="F60" s="15" t="s">
        <v>326</v>
      </c>
      <c r="G60" s="19"/>
      <c r="H60" s="2"/>
      <c r="I60" s="2"/>
      <c r="J60" s="2"/>
      <c r="K60" s="17"/>
    </row>
    <row r="61" spans="6:19">
      <c r="F61" s="15" t="s">
        <v>325</v>
      </c>
      <c r="G61" s="19"/>
      <c r="H61" s="2"/>
      <c r="I61" s="2"/>
      <c r="J61" s="2"/>
      <c r="K61" s="17"/>
    </row>
    <row r="62" spans="6:19">
      <c r="F62" s="15" t="s">
        <v>324</v>
      </c>
      <c r="G62" s="19"/>
      <c r="H62" s="2"/>
      <c r="I62" s="2"/>
      <c r="J62" s="2"/>
      <c r="K62" s="17"/>
    </row>
    <row r="63" spans="6:19">
      <c r="F63" s="15" t="s">
        <v>360</v>
      </c>
      <c r="G63" s="19"/>
      <c r="H63" s="2"/>
      <c r="I63" s="2"/>
      <c r="J63" s="2"/>
      <c r="K63" s="17"/>
    </row>
    <row r="64" spans="6:19">
      <c r="F64" s="15" t="s">
        <v>323</v>
      </c>
      <c r="G64" s="19"/>
      <c r="H64" s="2"/>
      <c r="I64" s="2"/>
      <c r="J64" s="2"/>
      <c r="K64" s="17"/>
    </row>
    <row r="65" spans="6:11">
      <c r="F65" s="15" t="s">
        <v>322</v>
      </c>
      <c r="G65" s="19"/>
      <c r="H65" s="2"/>
      <c r="I65" s="2"/>
      <c r="J65" s="2"/>
      <c r="K65" s="17"/>
    </row>
    <row r="66" spans="6:11">
      <c r="F66" s="15" t="s">
        <v>321</v>
      </c>
      <c r="G66" s="19"/>
      <c r="H66" s="2"/>
      <c r="I66" s="2"/>
      <c r="J66" s="2"/>
      <c r="K66" s="17"/>
    </row>
    <row r="67" spans="6:11">
      <c r="F67" s="15" t="s">
        <v>320</v>
      </c>
      <c r="G67" s="19"/>
      <c r="H67" s="2"/>
      <c r="I67" s="2"/>
      <c r="J67" s="2"/>
      <c r="K67" s="17"/>
    </row>
    <row r="68" spans="6:11">
      <c r="F68" s="15" t="s">
        <v>319</v>
      </c>
      <c r="G68" s="19"/>
      <c r="H68" s="2"/>
      <c r="I68" s="2"/>
      <c r="J68" s="2"/>
      <c r="K68" s="17"/>
    </row>
    <row r="69" spans="6:11">
      <c r="F69" s="15" t="s">
        <v>318</v>
      </c>
      <c r="G69" s="19"/>
      <c r="H69" s="2"/>
      <c r="I69" s="2"/>
      <c r="J69" s="2"/>
      <c r="K69" s="17"/>
    </row>
    <row r="70" spans="6:11">
      <c r="F70" s="15" t="s">
        <v>317</v>
      </c>
      <c r="G70" s="19"/>
      <c r="H70" s="2"/>
      <c r="I70" s="2"/>
      <c r="J70" s="2"/>
      <c r="K70" s="17"/>
    </row>
    <row r="71" spans="6:11">
      <c r="F71" s="15" t="s">
        <v>316</v>
      </c>
      <c r="G71" s="19"/>
      <c r="H71" s="2"/>
      <c r="I71" s="2"/>
      <c r="J71" s="2"/>
      <c r="K71" s="17"/>
    </row>
    <row r="72" spans="6:11">
      <c r="F72" s="15" t="s">
        <v>315</v>
      </c>
      <c r="G72" s="19"/>
      <c r="H72" s="2"/>
      <c r="I72" s="2"/>
      <c r="J72" s="2"/>
      <c r="K72" s="17"/>
    </row>
    <row r="73" spans="6:11">
      <c r="F73" s="15" t="s">
        <v>314</v>
      </c>
      <c r="G73" s="19"/>
      <c r="H73" s="2"/>
      <c r="I73" s="2"/>
      <c r="J73" s="2"/>
      <c r="K73" s="17"/>
    </row>
    <row r="74" spans="6:11">
      <c r="F74" s="15" t="s">
        <v>313</v>
      </c>
      <c r="G74" s="19"/>
      <c r="H74" s="2"/>
      <c r="I74" s="2"/>
      <c r="J74" s="2"/>
      <c r="K74" s="17"/>
    </row>
    <row r="75" spans="6:11">
      <c r="F75" s="15" t="s">
        <v>312</v>
      </c>
      <c r="G75" s="19"/>
      <c r="H75" s="2"/>
      <c r="I75" s="2"/>
      <c r="J75" s="2"/>
      <c r="K75" s="17"/>
    </row>
    <row r="76" spans="6:11">
      <c r="F76" s="15" t="s">
        <v>311</v>
      </c>
      <c r="G76" s="19"/>
      <c r="H76" s="2"/>
      <c r="I76" s="2"/>
      <c r="J76" s="2"/>
      <c r="K76" s="17"/>
    </row>
    <row r="77" spans="6:11">
      <c r="F77" s="15" t="s">
        <v>310</v>
      </c>
      <c r="G77" s="19"/>
      <c r="H77" s="2"/>
      <c r="I77" s="2"/>
      <c r="J77" s="2"/>
      <c r="K77" s="17"/>
    </row>
    <row r="78" spans="6:11">
      <c r="F78" s="15" t="s">
        <v>309</v>
      </c>
      <c r="G78" s="19"/>
      <c r="H78" s="2"/>
      <c r="I78" s="2"/>
      <c r="J78" s="2"/>
      <c r="K78" s="17"/>
    </row>
    <row r="79" spans="6:11">
      <c r="F79" s="15" t="s">
        <v>308</v>
      </c>
      <c r="G79" s="19"/>
      <c r="H79" s="2"/>
      <c r="I79" s="2"/>
      <c r="J79" s="2"/>
      <c r="K79" s="17"/>
    </row>
    <row r="80" spans="6:11">
      <c r="F80" s="15" t="s">
        <v>307</v>
      </c>
      <c r="G80" s="19"/>
      <c r="H80" s="2"/>
      <c r="I80" s="2"/>
      <c r="J80" s="2"/>
      <c r="K80" s="17"/>
    </row>
    <row r="81" spans="6:11">
      <c r="F81" s="15" t="s">
        <v>306</v>
      </c>
      <c r="G81" s="19"/>
      <c r="H81" s="2"/>
      <c r="I81" s="2"/>
      <c r="J81" s="2"/>
      <c r="K81" s="17"/>
    </row>
    <row r="82" spans="6:11">
      <c r="F82" s="15" t="s">
        <v>305</v>
      </c>
      <c r="G82" s="19"/>
      <c r="H82" s="2"/>
      <c r="I82" s="2"/>
      <c r="J82" s="2"/>
      <c r="K82" s="17"/>
    </row>
    <row r="83" spans="6:11">
      <c r="F83" s="15" t="s">
        <v>304</v>
      </c>
      <c r="G83" s="19"/>
      <c r="H83" s="2"/>
      <c r="I83" s="2"/>
      <c r="J83" s="2"/>
      <c r="K83" s="17"/>
    </row>
    <row r="84" spans="6:11">
      <c r="F84" s="15" t="s">
        <v>303</v>
      </c>
      <c r="G84" s="19"/>
      <c r="H84" s="2"/>
      <c r="I84" s="2"/>
      <c r="J84" s="2"/>
      <c r="K84" s="17"/>
    </row>
    <row r="85" spans="6:11">
      <c r="F85" s="15" t="s">
        <v>302</v>
      </c>
      <c r="G85" s="19"/>
      <c r="H85" s="2"/>
      <c r="I85" s="2"/>
      <c r="J85" s="2"/>
      <c r="K85" s="17"/>
    </row>
    <row r="86" spans="6:11">
      <c r="F86" s="15" t="s">
        <v>301</v>
      </c>
      <c r="G86" s="19"/>
      <c r="H86" s="2"/>
      <c r="I86" s="2"/>
      <c r="J86" s="2"/>
      <c r="K86" s="17"/>
    </row>
    <row r="87" spans="6:11">
      <c r="F87" s="15" t="s">
        <v>300</v>
      </c>
      <c r="G87" s="19"/>
      <c r="H87" s="2"/>
      <c r="I87" s="2"/>
      <c r="J87" s="2"/>
      <c r="K87" s="17"/>
    </row>
    <row r="88" spans="6:11">
      <c r="F88" s="15" t="s">
        <v>299</v>
      </c>
      <c r="G88" s="19"/>
      <c r="H88" s="2"/>
      <c r="I88" s="2"/>
      <c r="J88" s="2"/>
      <c r="K88" s="17"/>
    </row>
    <row r="89" spans="6:11">
      <c r="F89" s="15" t="s">
        <v>298</v>
      </c>
      <c r="G89" s="19"/>
      <c r="H89" s="2"/>
      <c r="I89" s="2"/>
      <c r="J89" s="2"/>
      <c r="K89" s="17"/>
    </row>
    <row r="90" spans="6:11">
      <c r="F90" s="15" t="s">
        <v>297</v>
      </c>
      <c r="G90" s="19"/>
      <c r="H90" s="2"/>
      <c r="I90" s="2"/>
      <c r="J90" s="2"/>
      <c r="K90" s="17"/>
    </row>
    <row r="91" spans="6:11">
      <c r="F91" s="15" t="s">
        <v>296</v>
      </c>
      <c r="G91" s="19"/>
      <c r="H91" s="2"/>
      <c r="I91" s="2"/>
      <c r="J91" s="2"/>
      <c r="K91" s="17"/>
    </row>
    <row r="92" spans="6:11">
      <c r="F92" s="15" t="s">
        <v>295</v>
      </c>
      <c r="G92" s="19"/>
      <c r="H92" s="2"/>
      <c r="I92" s="2"/>
      <c r="J92" s="2"/>
      <c r="K92" s="17"/>
    </row>
    <row r="93" spans="6:11">
      <c r="F93" s="15" t="s">
        <v>294</v>
      </c>
      <c r="G93" s="19"/>
      <c r="H93" s="2"/>
      <c r="I93" s="2"/>
      <c r="J93" s="2"/>
      <c r="K93" s="17"/>
    </row>
    <row r="94" spans="6:11">
      <c r="F94" s="15" t="s">
        <v>359</v>
      </c>
      <c r="G94" s="19"/>
      <c r="H94" s="2"/>
      <c r="I94" s="2"/>
      <c r="J94" s="2"/>
      <c r="K94" s="17"/>
    </row>
    <row r="95" spans="6:11">
      <c r="F95" s="15" t="s">
        <v>293</v>
      </c>
      <c r="G95" s="19"/>
      <c r="H95" s="2"/>
      <c r="I95" s="2"/>
      <c r="J95" s="2"/>
      <c r="K95" s="17"/>
    </row>
    <row r="96" spans="6:11">
      <c r="F96" s="15" t="s">
        <v>292</v>
      </c>
      <c r="G96" s="19"/>
      <c r="H96" s="2"/>
      <c r="I96" s="2"/>
      <c r="J96" s="2"/>
      <c r="K96" s="17"/>
    </row>
    <row r="97" spans="6:11">
      <c r="F97" s="15" t="s">
        <v>291</v>
      </c>
      <c r="G97" s="19"/>
      <c r="H97" s="2"/>
      <c r="I97" s="2"/>
      <c r="J97" s="2"/>
      <c r="K97" s="17"/>
    </row>
    <row r="98" spans="6:11">
      <c r="F98" s="15" t="s">
        <v>290</v>
      </c>
      <c r="G98" s="19"/>
      <c r="H98" s="2"/>
      <c r="I98" s="2"/>
      <c r="J98" s="2"/>
      <c r="K98" s="17"/>
    </row>
    <row r="99" spans="6:11">
      <c r="F99" s="15" t="s">
        <v>289</v>
      </c>
      <c r="G99" s="19"/>
      <c r="H99" s="2"/>
      <c r="I99" s="2"/>
      <c r="J99" s="2"/>
      <c r="K99" s="17"/>
    </row>
    <row r="100" spans="6:11">
      <c r="F100" s="15" t="s">
        <v>288</v>
      </c>
      <c r="G100" s="19"/>
      <c r="H100" s="2"/>
      <c r="I100" s="2"/>
      <c r="J100" s="2"/>
      <c r="K100" s="17"/>
    </row>
    <row r="101" spans="6:11">
      <c r="F101" s="15" t="s">
        <v>287</v>
      </c>
      <c r="G101" s="19"/>
      <c r="H101" s="2"/>
      <c r="I101" s="2"/>
      <c r="J101" s="2"/>
      <c r="K101" s="17"/>
    </row>
    <row r="102" spans="6:11">
      <c r="F102" s="15" t="s">
        <v>286</v>
      </c>
      <c r="G102" s="19"/>
      <c r="H102" s="2"/>
      <c r="I102" s="2"/>
      <c r="J102" s="2"/>
      <c r="K102" s="17"/>
    </row>
    <row r="103" spans="6:11">
      <c r="F103" s="15" t="s">
        <v>358</v>
      </c>
      <c r="G103" s="19"/>
      <c r="H103" s="2"/>
      <c r="I103" s="2"/>
      <c r="J103" s="2"/>
      <c r="K103" s="17"/>
    </row>
    <row r="104" spans="6:11">
      <c r="F104" s="15" t="s">
        <v>285</v>
      </c>
      <c r="G104" s="19"/>
      <c r="H104" s="2"/>
      <c r="I104" s="2"/>
      <c r="J104" s="2"/>
      <c r="K104" s="17"/>
    </row>
    <row r="105" spans="6:11">
      <c r="F105" s="15" t="s">
        <v>284</v>
      </c>
      <c r="G105" s="19"/>
      <c r="H105" s="2"/>
      <c r="I105" s="2"/>
      <c r="J105" s="2"/>
      <c r="K105" s="17"/>
    </row>
    <row r="106" spans="6:11">
      <c r="F106" s="15" t="s">
        <v>283</v>
      </c>
      <c r="G106" s="19"/>
      <c r="H106" s="2"/>
      <c r="I106" s="2"/>
      <c r="J106" s="2"/>
      <c r="K106" s="17"/>
    </row>
    <row r="107" spans="6:11">
      <c r="F107" s="15" t="s">
        <v>282</v>
      </c>
      <c r="G107" s="19"/>
      <c r="H107" s="2"/>
      <c r="I107" s="2"/>
      <c r="J107" s="2"/>
      <c r="K107" s="17"/>
    </row>
    <row r="108" spans="6:11">
      <c r="F108" s="15" t="s">
        <v>281</v>
      </c>
      <c r="G108" s="19"/>
      <c r="H108" s="2"/>
      <c r="I108" s="2"/>
      <c r="J108" s="2"/>
      <c r="K108" s="17"/>
    </row>
    <row r="109" spans="6:11">
      <c r="F109" s="15" t="s">
        <v>280</v>
      </c>
      <c r="G109" s="19"/>
      <c r="H109" s="2"/>
      <c r="I109" s="2"/>
      <c r="J109" s="2"/>
      <c r="K109" s="17"/>
    </row>
    <row r="110" spans="6:11">
      <c r="F110" s="15" t="s">
        <v>279</v>
      </c>
      <c r="G110" s="19"/>
      <c r="H110" s="2"/>
      <c r="I110" s="2"/>
      <c r="J110" s="2"/>
      <c r="K110" s="17"/>
    </row>
    <row r="111" spans="6:11">
      <c r="F111" s="15" t="s">
        <v>278</v>
      </c>
      <c r="G111" s="19"/>
      <c r="H111" s="2"/>
      <c r="I111" s="2"/>
      <c r="J111" s="2"/>
      <c r="K111" s="17"/>
    </row>
    <row r="112" spans="6:11">
      <c r="F112" s="15" t="s">
        <v>277</v>
      </c>
      <c r="G112" s="19"/>
      <c r="H112" s="2"/>
      <c r="I112" s="2"/>
      <c r="J112" s="2"/>
      <c r="K112" s="17"/>
    </row>
    <row r="113" spans="6:11">
      <c r="F113" s="15" t="s">
        <v>276</v>
      </c>
      <c r="G113" s="19"/>
      <c r="H113" s="2"/>
      <c r="I113" s="2"/>
      <c r="J113" s="2"/>
      <c r="K113" s="17"/>
    </row>
    <row r="114" spans="6:11">
      <c r="F114" s="15" t="s">
        <v>275</v>
      </c>
      <c r="G114" s="19"/>
      <c r="H114" s="2"/>
      <c r="I114" s="2"/>
      <c r="J114" s="2"/>
      <c r="K114" s="17"/>
    </row>
    <row r="115" spans="6:11">
      <c r="F115" s="15" t="s">
        <v>274</v>
      </c>
      <c r="G115" s="19"/>
      <c r="H115" s="2"/>
      <c r="I115" s="2"/>
      <c r="J115" s="2"/>
      <c r="K115" s="17"/>
    </row>
    <row r="116" spans="6:11">
      <c r="F116" s="15" t="s">
        <v>273</v>
      </c>
      <c r="G116" s="19"/>
      <c r="H116" s="2"/>
      <c r="I116" s="2"/>
      <c r="J116" s="2"/>
      <c r="K116" s="17"/>
    </row>
    <row r="117" spans="6:11">
      <c r="F117" s="15" t="s">
        <v>272</v>
      </c>
      <c r="G117" s="19"/>
      <c r="H117" s="2"/>
      <c r="I117" s="2"/>
      <c r="J117" s="2"/>
      <c r="K117" s="17"/>
    </row>
    <row r="118" spans="6:11">
      <c r="F118" s="15" t="s">
        <v>271</v>
      </c>
      <c r="G118" s="19"/>
      <c r="H118" s="2"/>
      <c r="I118" s="2"/>
      <c r="J118" s="2"/>
      <c r="K118" s="17"/>
    </row>
    <row r="119" spans="6:11">
      <c r="F119" s="15" t="s">
        <v>270</v>
      </c>
      <c r="G119" s="19"/>
      <c r="H119" s="2"/>
      <c r="I119" s="2"/>
      <c r="J119" s="2"/>
      <c r="K119" s="17"/>
    </row>
    <row r="120" spans="6:11">
      <c r="F120" s="15" t="s">
        <v>269</v>
      </c>
      <c r="G120" s="19"/>
      <c r="H120" s="2"/>
      <c r="I120" s="2"/>
      <c r="J120" s="2"/>
      <c r="K120" s="17"/>
    </row>
    <row r="121" spans="6:11">
      <c r="F121" s="15" t="s">
        <v>357</v>
      </c>
      <c r="G121" s="19"/>
      <c r="H121" s="2"/>
      <c r="I121" s="2"/>
      <c r="J121" s="2"/>
      <c r="K121" s="17"/>
    </row>
    <row r="122" spans="6:11">
      <c r="F122" s="15" t="s">
        <v>268</v>
      </c>
      <c r="G122" s="19"/>
      <c r="H122" s="2"/>
      <c r="I122" s="2"/>
      <c r="J122" s="2"/>
      <c r="K122" s="17"/>
    </row>
    <row r="123" spans="6:11">
      <c r="F123" s="15" t="s">
        <v>267</v>
      </c>
      <c r="G123" s="19"/>
      <c r="H123" s="2"/>
      <c r="I123" s="2"/>
      <c r="J123" s="2"/>
      <c r="K123" s="17"/>
    </row>
    <row r="124" spans="6:11">
      <c r="F124" s="15" t="s">
        <v>266</v>
      </c>
      <c r="G124" s="19"/>
      <c r="H124" s="2"/>
      <c r="I124" s="2"/>
      <c r="J124" s="2"/>
      <c r="K124" s="17"/>
    </row>
    <row r="125" spans="6:11">
      <c r="F125" s="15" t="s">
        <v>265</v>
      </c>
      <c r="G125" s="19"/>
      <c r="H125" s="2"/>
      <c r="I125" s="2"/>
      <c r="J125" s="2"/>
      <c r="K125" s="17"/>
    </row>
    <row r="126" spans="6:11">
      <c r="F126" s="15" t="s">
        <v>255</v>
      </c>
      <c r="G126" s="19"/>
      <c r="H126" s="2"/>
      <c r="I126" s="2"/>
      <c r="J126" s="2"/>
      <c r="K126" s="17"/>
    </row>
    <row r="127" spans="6:11">
      <c r="F127" s="15" t="s">
        <v>264</v>
      </c>
      <c r="G127" s="19"/>
      <c r="H127" s="2"/>
      <c r="I127" s="2"/>
      <c r="J127" s="2"/>
      <c r="K127" s="17"/>
    </row>
    <row r="128" spans="6:11">
      <c r="F128" s="15" t="s">
        <v>263</v>
      </c>
      <c r="G128" s="19"/>
      <c r="H128" s="2"/>
      <c r="I128" s="2"/>
      <c r="J128" s="2"/>
      <c r="K128" s="17"/>
    </row>
    <row r="129" spans="6:11">
      <c r="F129" s="15" t="s">
        <v>262</v>
      </c>
      <c r="G129" s="19"/>
      <c r="H129" s="2"/>
      <c r="I129" s="2"/>
      <c r="J129" s="2"/>
      <c r="K129" s="17"/>
    </row>
    <row r="130" spans="6:11">
      <c r="F130" s="15" t="s">
        <v>261</v>
      </c>
      <c r="G130" s="19"/>
      <c r="H130" s="2"/>
      <c r="I130" s="2"/>
      <c r="J130" s="2"/>
      <c r="K130" s="17"/>
    </row>
    <row r="131" spans="6:11">
      <c r="F131" s="15" t="s">
        <v>260</v>
      </c>
      <c r="G131" s="19"/>
      <c r="H131" s="2"/>
      <c r="I131" s="2"/>
      <c r="J131" s="2"/>
      <c r="K131" s="17"/>
    </row>
    <row r="132" spans="6:11">
      <c r="F132" s="15" t="s">
        <v>259</v>
      </c>
      <c r="G132" s="19"/>
      <c r="H132" s="2"/>
      <c r="I132" s="2"/>
      <c r="J132" s="2"/>
      <c r="K132" s="17"/>
    </row>
    <row r="133" spans="6:11">
      <c r="F133" s="15" t="s">
        <v>342</v>
      </c>
      <c r="G133" s="19"/>
      <c r="H133" s="2"/>
      <c r="I133" s="2"/>
      <c r="J133" s="2"/>
      <c r="K133" s="17"/>
    </row>
    <row r="134" spans="6:11">
      <c r="F134" s="15" t="s">
        <v>258</v>
      </c>
      <c r="G134" s="19"/>
      <c r="H134" s="2"/>
      <c r="I134" s="2"/>
      <c r="J134" s="2"/>
      <c r="K134" s="17"/>
    </row>
    <row r="135" spans="6:11">
      <c r="F135" s="15" t="s">
        <v>257</v>
      </c>
      <c r="G135" s="19"/>
      <c r="H135" s="2"/>
      <c r="I135" s="2"/>
      <c r="J135" s="2"/>
      <c r="K135" s="17"/>
    </row>
    <row r="136" spans="6:11">
      <c r="F136" s="15" t="s">
        <v>256</v>
      </c>
      <c r="G136" s="19"/>
      <c r="H136" s="2"/>
      <c r="I136" s="2"/>
      <c r="J136" s="2"/>
      <c r="K136" s="17"/>
    </row>
    <row r="137" spans="6:11">
      <c r="F137" s="15" t="s">
        <v>356</v>
      </c>
      <c r="G137" s="19"/>
      <c r="H137" s="2"/>
      <c r="I137" s="2"/>
      <c r="J137" s="2"/>
      <c r="K137" s="17"/>
    </row>
    <row r="138" spans="6:11">
      <c r="F138" s="15" t="s">
        <v>341</v>
      </c>
      <c r="G138" s="19"/>
      <c r="H138" s="2"/>
      <c r="I138" s="2"/>
      <c r="J138" s="2"/>
      <c r="K138" s="17"/>
    </row>
    <row r="139" spans="6:11">
      <c r="F139" s="15" t="s">
        <v>254</v>
      </c>
      <c r="G139" s="19"/>
      <c r="H139" s="2"/>
      <c r="I139" s="2"/>
      <c r="J139" s="2"/>
      <c r="K139" s="17"/>
    </row>
    <row r="140" spans="6:11">
      <c r="F140" s="15" t="s">
        <v>253</v>
      </c>
      <c r="G140" s="19"/>
      <c r="H140" s="2"/>
      <c r="I140" s="2"/>
      <c r="J140" s="2"/>
      <c r="K140" s="17"/>
    </row>
    <row r="141" spans="6:11">
      <c r="F141" s="15" t="s">
        <v>252</v>
      </c>
      <c r="G141" s="19"/>
      <c r="H141" s="2"/>
      <c r="I141" s="2"/>
      <c r="J141" s="2"/>
      <c r="K141" s="17"/>
    </row>
    <row r="142" spans="6:11">
      <c r="F142" s="15" t="s">
        <v>251</v>
      </c>
      <c r="G142" s="19"/>
      <c r="H142" s="2"/>
      <c r="I142" s="2"/>
      <c r="J142" s="2"/>
      <c r="K142" s="17"/>
    </row>
    <row r="143" spans="6:11">
      <c r="F143" s="15" t="s">
        <v>250</v>
      </c>
      <c r="G143" s="19"/>
      <c r="H143" s="2"/>
      <c r="I143" s="2"/>
      <c r="J143" s="2"/>
      <c r="K143" s="17"/>
    </row>
    <row r="144" spans="6:11">
      <c r="F144" s="15" t="s">
        <v>249</v>
      </c>
      <c r="G144" s="19"/>
      <c r="H144" s="2"/>
      <c r="I144" s="2"/>
      <c r="J144" s="2"/>
      <c r="K144" s="17"/>
    </row>
    <row r="145" spans="6:11">
      <c r="F145" s="15" t="s">
        <v>355</v>
      </c>
      <c r="G145" s="19"/>
      <c r="H145" s="2"/>
      <c r="I145" s="2"/>
      <c r="J145" s="2"/>
      <c r="K145" s="17"/>
    </row>
    <row r="146" spans="6:11">
      <c r="F146" s="15" t="s">
        <v>248</v>
      </c>
      <c r="G146" s="19"/>
      <c r="H146" s="2"/>
      <c r="I146" s="2"/>
      <c r="J146" s="2"/>
      <c r="K146" s="17"/>
    </row>
    <row r="147" spans="6:11">
      <c r="F147" s="15" t="s">
        <v>247</v>
      </c>
      <c r="G147" s="19"/>
      <c r="H147" s="2"/>
      <c r="I147" s="2"/>
      <c r="J147" s="2"/>
      <c r="K147" s="17"/>
    </row>
    <row r="148" spans="6:11">
      <c r="F148" s="15" t="s">
        <v>246</v>
      </c>
      <c r="G148" s="19"/>
      <c r="H148" s="2"/>
      <c r="I148" s="2"/>
      <c r="J148" s="2"/>
      <c r="K148" s="17"/>
    </row>
    <row r="149" spans="6:11">
      <c r="F149" s="15" t="s">
        <v>245</v>
      </c>
      <c r="G149" s="19"/>
      <c r="H149" s="2"/>
      <c r="I149" s="2"/>
      <c r="J149" s="2"/>
      <c r="K149" s="17"/>
    </row>
    <row r="150" spans="6:11">
      <c r="F150" s="15" t="s">
        <v>244</v>
      </c>
      <c r="G150" s="19"/>
      <c r="H150" s="2"/>
      <c r="I150" s="2"/>
      <c r="J150" s="2"/>
      <c r="K150" s="17"/>
    </row>
    <row r="151" spans="6:11">
      <c r="F151" s="15" t="s">
        <v>243</v>
      </c>
      <c r="G151" s="19"/>
      <c r="H151" s="2"/>
      <c r="I151" s="2"/>
      <c r="J151" s="2"/>
      <c r="K151" s="17"/>
    </row>
    <row r="152" spans="6:11">
      <c r="F152" s="15" t="s">
        <v>242</v>
      </c>
      <c r="G152" s="19"/>
      <c r="H152" s="2"/>
      <c r="I152" s="2"/>
      <c r="J152" s="2"/>
      <c r="K152" s="17"/>
    </row>
    <row r="153" spans="6:11">
      <c r="F153" s="15" t="s">
        <v>241</v>
      </c>
      <c r="G153" s="19"/>
      <c r="H153" s="2"/>
      <c r="I153" s="2"/>
      <c r="J153" s="2"/>
      <c r="K153" s="17"/>
    </row>
    <row r="154" spans="6:11">
      <c r="F154" s="15" t="s">
        <v>354</v>
      </c>
      <c r="G154" s="19"/>
      <c r="H154" s="2"/>
      <c r="I154" s="2"/>
      <c r="J154" s="2"/>
      <c r="K154" s="17"/>
    </row>
    <row r="155" spans="6:11">
      <c r="F155" s="15" t="s">
        <v>240</v>
      </c>
      <c r="G155" s="19"/>
      <c r="H155" s="2"/>
      <c r="I155" s="2"/>
      <c r="J155" s="2"/>
      <c r="K155" s="17"/>
    </row>
    <row r="156" spans="6:11">
      <c r="F156" s="15" t="s">
        <v>239</v>
      </c>
      <c r="G156" s="19"/>
      <c r="H156" s="2"/>
      <c r="I156" s="2"/>
      <c r="J156" s="2"/>
      <c r="K156" s="17"/>
    </row>
    <row r="157" spans="6:11">
      <c r="F157" s="15" t="s">
        <v>238</v>
      </c>
      <c r="G157" s="19"/>
      <c r="H157" s="2"/>
      <c r="I157" s="2"/>
      <c r="J157" s="2"/>
      <c r="K157" s="17"/>
    </row>
    <row r="158" spans="6:11">
      <c r="F158" s="15" t="s">
        <v>237</v>
      </c>
      <c r="G158" s="19"/>
      <c r="H158" s="2"/>
      <c r="I158" s="2"/>
      <c r="J158" s="2"/>
      <c r="K158" s="17"/>
    </row>
    <row r="159" spans="6:11">
      <c r="F159" s="15" t="s">
        <v>236</v>
      </c>
      <c r="G159" s="19"/>
      <c r="H159" s="2"/>
      <c r="I159" s="2"/>
      <c r="J159" s="2"/>
      <c r="K159" s="17"/>
    </row>
    <row r="160" spans="6:11">
      <c r="F160" s="15" t="s">
        <v>353</v>
      </c>
      <c r="G160" s="19"/>
      <c r="H160" s="2"/>
      <c r="I160" s="2"/>
      <c r="J160" s="2"/>
      <c r="K160" s="17"/>
    </row>
    <row r="161" spans="6:11">
      <c r="F161" s="15" t="s">
        <v>235</v>
      </c>
      <c r="G161" s="19"/>
      <c r="H161" s="2"/>
      <c r="I161" s="2"/>
      <c r="J161" s="2"/>
      <c r="K161" s="17"/>
    </row>
    <row r="162" spans="6:11">
      <c r="F162" s="15" t="s">
        <v>234</v>
      </c>
      <c r="G162" s="19"/>
      <c r="H162" s="2"/>
      <c r="I162" s="2"/>
      <c r="J162" s="2"/>
      <c r="K162" s="17"/>
    </row>
    <row r="163" spans="6:11">
      <c r="F163" s="15" t="s">
        <v>233</v>
      </c>
      <c r="G163" s="19"/>
      <c r="H163" s="2"/>
      <c r="I163" s="2"/>
      <c r="J163" s="2"/>
      <c r="K163" s="17"/>
    </row>
    <row r="164" spans="6:11">
      <c r="F164" s="15" t="s">
        <v>232</v>
      </c>
      <c r="G164" s="19"/>
      <c r="H164" s="2"/>
      <c r="I164" s="2"/>
      <c r="J164" s="2"/>
      <c r="K164" s="17"/>
    </row>
    <row r="165" spans="6:11">
      <c r="F165" s="15" t="s">
        <v>352</v>
      </c>
      <c r="G165" s="19"/>
      <c r="H165" s="2"/>
      <c r="I165" s="2"/>
      <c r="J165" s="2"/>
      <c r="K165" s="17"/>
    </row>
    <row r="166" spans="6:11">
      <c r="F166" s="15" t="s">
        <v>231</v>
      </c>
      <c r="G166" s="19"/>
      <c r="H166" s="2"/>
      <c r="I166" s="2"/>
      <c r="J166" s="2"/>
      <c r="K166" s="17"/>
    </row>
    <row r="167" spans="6:11">
      <c r="F167" s="15" t="s">
        <v>351</v>
      </c>
      <c r="G167" s="19"/>
      <c r="H167" s="2"/>
      <c r="I167" s="2"/>
      <c r="J167" s="2"/>
      <c r="K167" s="17"/>
    </row>
    <row r="168" spans="6:11">
      <c r="F168" s="15" t="s">
        <v>230</v>
      </c>
      <c r="G168" s="19"/>
      <c r="H168" s="2"/>
      <c r="I168" s="2"/>
      <c r="J168" s="2"/>
      <c r="K168" s="17"/>
    </row>
    <row r="169" spans="6:11">
      <c r="F169" s="15" t="s">
        <v>229</v>
      </c>
      <c r="G169" s="19"/>
      <c r="H169" s="2"/>
      <c r="I169" s="2"/>
      <c r="J169" s="2"/>
      <c r="K169" s="17"/>
    </row>
    <row r="170" spans="6:11">
      <c r="F170" s="15" t="s">
        <v>228</v>
      </c>
      <c r="G170" s="19"/>
      <c r="H170" s="2"/>
      <c r="I170" s="2"/>
      <c r="J170" s="2"/>
      <c r="K170" s="17"/>
    </row>
    <row r="171" spans="6:11">
      <c r="F171" s="15" t="s">
        <v>227</v>
      </c>
      <c r="G171" s="19"/>
      <c r="H171" s="2"/>
      <c r="I171" s="2"/>
      <c r="J171" s="2"/>
      <c r="K171" s="17"/>
    </row>
    <row r="172" spans="6:11">
      <c r="F172" s="15" t="s">
        <v>226</v>
      </c>
      <c r="G172" s="19"/>
      <c r="H172" s="2"/>
      <c r="I172" s="2"/>
      <c r="J172" s="2"/>
      <c r="K172" s="17"/>
    </row>
    <row r="173" spans="6:11">
      <c r="F173" s="15" t="s">
        <v>225</v>
      </c>
      <c r="G173" s="19"/>
      <c r="H173" s="2"/>
      <c r="I173" s="2"/>
      <c r="J173" s="2"/>
      <c r="K173" s="17"/>
    </row>
    <row r="174" spans="6:11">
      <c r="F174" s="15" t="s">
        <v>224</v>
      </c>
      <c r="G174" s="19"/>
      <c r="H174" s="2"/>
      <c r="I174" s="2"/>
      <c r="J174" s="2"/>
      <c r="K174" s="17"/>
    </row>
    <row r="175" spans="6:11">
      <c r="F175" s="15" t="s">
        <v>350</v>
      </c>
      <c r="G175" s="19"/>
      <c r="H175" s="2"/>
      <c r="I175" s="2"/>
      <c r="J175" s="2"/>
      <c r="K175" s="17"/>
    </row>
    <row r="176" spans="6:11">
      <c r="F176" s="15" t="s">
        <v>223</v>
      </c>
      <c r="G176" s="19"/>
      <c r="H176" s="2"/>
      <c r="I176" s="2"/>
      <c r="J176" s="2"/>
      <c r="K176" s="17"/>
    </row>
    <row r="177" spans="6:11">
      <c r="F177" s="15" t="s">
        <v>222</v>
      </c>
      <c r="G177" s="19"/>
      <c r="H177" s="2"/>
      <c r="I177" s="2"/>
      <c r="J177" s="2"/>
      <c r="K177" s="17"/>
    </row>
    <row r="178" spans="6:11">
      <c r="F178" s="15" t="s">
        <v>221</v>
      </c>
      <c r="G178" s="19"/>
      <c r="H178" s="2"/>
      <c r="I178" s="2"/>
      <c r="J178" s="2"/>
      <c r="K178" s="17"/>
    </row>
    <row r="179" spans="6:11">
      <c r="F179" s="15" t="s">
        <v>220</v>
      </c>
      <c r="G179" s="19"/>
      <c r="H179" s="2"/>
      <c r="I179" s="2"/>
      <c r="J179" s="2"/>
      <c r="K179" s="17"/>
    </row>
    <row r="180" spans="6:11">
      <c r="F180" s="15" t="s">
        <v>219</v>
      </c>
      <c r="G180" s="19"/>
      <c r="H180" s="2"/>
      <c r="I180" s="2"/>
      <c r="J180" s="2"/>
      <c r="K180" s="17"/>
    </row>
    <row r="181" spans="6:11">
      <c r="F181" s="15" t="s">
        <v>218</v>
      </c>
      <c r="G181" s="19"/>
      <c r="H181" s="2"/>
      <c r="I181" s="2"/>
      <c r="J181" s="2"/>
      <c r="K181" s="17"/>
    </row>
    <row r="182" spans="6:11">
      <c r="F182" s="15" t="s">
        <v>217</v>
      </c>
      <c r="G182" s="19"/>
      <c r="H182" s="2"/>
      <c r="I182" s="2"/>
      <c r="J182" s="2"/>
      <c r="K182" s="17"/>
    </row>
    <row r="183" spans="6:11">
      <c r="F183" s="15" t="s">
        <v>216</v>
      </c>
      <c r="G183" s="19"/>
      <c r="H183" s="2"/>
      <c r="I183" s="2"/>
      <c r="J183" s="2"/>
      <c r="K183" s="17"/>
    </row>
    <row r="184" spans="6:11">
      <c r="F184" s="15" t="s">
        <v>215</v>
      </c>
      <c r="G184" s="19"/>
      <c r="H184" s="2"/>
      <c r="I184" s="2"/>
      <c r="J184" s="2"/>
      <c r="K184" s="17"/>
    </row>
    <row r="185" spans="6:11">
      <c r="F185" s="15" t="s">
        <v>214</v>
      </c>
      <c r="G185" s="19"/>
      <c r="H185" s="2"/>
      <c r="I185" s="2"/>
      <c r="J185" s="2"/>
      <c r="K185" s="17"/>
    </row>
    <row r="186" spans="6:11">
      <c r="F186" s="15" t="s">
        <v>213</v>
      </c>
      <c r="G186" s="19"/>
      <c r="H186" s="2"/>
      <c r="I186" s="2"/>
      <c r="J186" s="2"/>
      <c r="K186" s="17"/>
    </row>
    <row r="187" spans="6:11">
      <c r="F187" s="15" t="s">
        <v>212</v>
      </c>
      <c r="G187" s="19"/>
      <c r="H187" s="2"/>
      <c r="I187" s="2"/>
      <c r="J187" s="2"/>
      <c r="K187" s="17"/>
    </row>
    <row r="188" spans="6:11">
      <c r="F188" s="15" t="s">
        <v>211</v>
      </c>
      <c r="G188" s="19"/>
      <c r="H188" s="2"/>
      <c r="I188" s="2"/>
      <c r="J188" s="2"/>
      <c r="K188" s="17"/>
    </row>
    <row r="189" spans="6:11">
      <c r="F189" s="15" t="s">
        <v>210</v>
      </c>
      <c r="G189" s="19"/>
      <c r="H189" s="2"/>
      <c r="I189" s="2"/>
      <c r="J189" s="2"/>
      <c r="K189" s="17"/>
    </row>
    <row r="190" spans="6:11">
      <c r="F190" s="15" t="s">
        <v>349</v>
      </c>
      <c r="G190" s="19"/>
      <c r="H190" s="2"/>
      <c r="I190" s="2"/>
      <c r="J190" s="2"/>
      <c r="K190" s="17"/>
    </row>
    <row r="191" spans="6:11">
      <c r="F191" s="15" t="s">
        <v>209</v>
      </c>
      <c r="G191" s="19"/>
      <c r="H191" s="2"/>
      <c r="I191" s="2"/>
      <c r="J191" s="2"/>
      <c r="K191" s="17"/>
    </row>
    <row r="192" spans="6:11">
      <c r="F192" s="15" t="s">
        <v>208</v>
      </c>
      <c r="G192" s="19"/>
      <c r="H192" s="2"/>
      <c r="I192" s="2"/>
      <c r="J192" s="2"/>
      <c r="K192" s="17"/>
    </row>
    <row r="193" spans="6:11">
      <c r="F193" s="15" t="s">
        <v>207</v>
      </c>
      <c r="G193" s="19"/>
      <c r="H193" s="2"/>
      <c r="I193" s="2"/>
      <c r="J193" s="2"/>
      <c r="K193" s="17"/>
    </row>
    <row r="194" spans="6:11">
      <c r="F194" s="15" t="s">
        <v>206</v>
      </c>
      <c r="G194" s="19"/>
      <c r="H194" s="2"/>
      <c r="I194" s="2"/>
      <c r="J194" s="2"/>
      <c r="K194" s="17"/>
    </row>
    <row r="195" spans="6:11">
      <c r="F195" s="15" t="s">
        <v>205</v>
      </c>
      <c r="G195" s="19"/>
      <c r="H195" s="2"/>
      <c r="I195" s="2"/>
      <c r="J195" s="2"/>
      <c r="K195" s="17"/>
    </row>
    <row r="196" spans="6:11">
      <c r="F196" s="15" t="s">
        <v>204</v>
      </c>
      <c r="G196" s="19"/>
      <c r="H196" s="2"/>
      <c r="I196" s="2"/>
      <c r="J196" s="2"/>
      <c r="K196" s="17"/>
    </row>
    <row r="197" spans="6:11">
      <c r="F197" s="15" t="s">
        <v>203</v>
      </c>
      <c r="G197" s="19"/>
      <c r="H197" s="2"/>
      <c r="I197" s="2"/>
      <c r="J197" s="2"/>
      <c r="K197" s="17"/>
    </row>
    <row r="198" spans="6:11">
      <c r="F198" s="15" t="s">
        <v>202</v>
      </c>
      <c r="G198" s="19"/>
      <c r="H198" s="2"/>
      <c r="I198" s="2"/>
      <c r="J198" s="2"/>
      <c r="K198" s="17"/>
    </row>
    <row r="199" spans="6:11">
      <c r="F199" s="15" t="s">
        <v>201</v>
      </c>
      <c r="G199" s="19"/>
      <c r="H199" s="2"/>
      <c r="I199" s="2"/>
      <c r="J199" s="2"/>
      <c r="K199" s="17"/>
    </row>
    <row r="200" spans="6:11">
      <c r="F200" s="15" t="s">
        <v>200</v>
      </c>
      <c r="G200" s="19"/>
      <c r="H200" s="2"/>
      <c r="I200" s="2"/>
      <c r="J200" s="2"/>
      <c r="K200" s="17"/>
    </row>
    <row r="201" spans="6:11">
      <c r="F201" s="15" t="s">
        <v>199</v>
      </c>
      <c r="G201" s="19"/>
      <c r="H201" s="2"/>
      <c r="I201" s="2"/>
      <c r="J201" s="2"/>
      <c r="K201" s="17"/>
    </row>
    <row r="202" spans="6:11" ht="13.5" thickBot="1">
      <c r="F202" s="15" t="s">
        <v>198</v>
      </c>
      <c r="G202" s="23"/>
      <c r="H202" s="2"/>
      <c r="I202" s="2"/>
      <c r="J202" s="2"/>
      <c r="K202" s="17"/>
    </row>
    <row r="203" spans="6:11" ht="13.5" thickTop="1">
      <c r="F203" s="15" t="s">
        <v>197</v>
      </c>
      <c r="G203" s="2"/>
      <c r="H203" s="2"/>
      <c r="I203" s="2"/>
      <c r="J203" s="2"/>
      <c r="K203" s="17"/>
    </row>
    <row r="204" spans="6:11">
      <c r="F204" s="15" t="s">
        <v>196</v>
      </c>
      <c r="G204" s="2"/>
      <c r="H204" s="2"/>
      <c r="I204" s="2"/>
      <c r="J204" s="2"/>
      <c r="K204" s="17"/>
    </row>
    <row r="205" spans="6:11">
      <c r="F205" s="15" t="s">
        <v>195</v>
      </c>
      <c r="G205" s="2"/>
      <c r="H205" s="2"/>
      <c r="I205" s="2"/>
      <c r="J205" s="2"/>
      <c r="K205" s="17"/>
    </row>
    <row r="206" spans="6:11">
      <c r="F206" s="15" t="s">
        <v>194</v>
      </c>
      <c r="G206" s="2"/>
      <c r="H206" s="2"/>
      <c r="I206" s="2"/>
      <c r="J206" s="2"/>
      <c r="K206" s="17"/>
    </row>
    <row r="207" spans="6:11">
      <c r="F207" s="15" t="s">
        <v>348</v>
      </c>
      <c r="G207" s="2"/>
      <c r="H207" s="2"/>
      <c r="I207" s="2"/>
      <c r="J207" s="2"/>
      <c r="K207" s="17"/>
    </row>
    <row r="208" spans="6:11">
      <c r="F208" s="15" t="s">
        <v>193</v>
      </c>
      <c r="G208" s="2"/>
      <c r="H208" s="2"/>
      <c r="I208" s="2"/>
      <c r="J208" s="2"/>
      <c r="K208" s="17"/>
    </row>
    <row r="209" spans="6:11">
      <c r="F209" s="15" t="s">
        <v>192</v>
      </c>
      <c r="G209" s="2"/>
      <c r="H209" s="2"/>
      <c r="I209" s="2"/>
      <c r="J209" s="2"/>
      <c r="K209" s="17"/>
    </row>
    <row r="210" spans="6:11">
      <c r="F210" s="15" t="s">
        <v>191</v>
      </c>
      <c r="G210" s="2"/>
      <c r="H210" s="2"/>
      <c r="I210" s="2"/>
      <c r="J210" s="2"/>
      <c r="K210" s="17"/>
    </row>
    <row r="211" spans="6:11">
      <c r="F211" s="15" t="s">
        <v>190</v>
      </c>
      <c r="G211" s="2"/>
      <c r="H211" s="2"/>
      <c r="I211" s="2"/>
      <c r="J211" s="2"/>
      <c r="K211" s="17"/>
    </row>
    <row r="212" spans="6:11">
      <c r="F212" s="15" t="s">
        <v>189</v>
      </c>
      <c r="G212" s="2"/>
      <c r="H212" s="2"/>
      <c r="I212" s="2"/>
      <c r="J212" s="2"/>
      <c r="K212" s="17"/>
    </row>
    <row r="213" spans="6:11">
      <c r="F213" s="15" t="s">
        <v>188</v>
      </c>
      <c r="G213" s="2"/>
      <c r="H213" s="2"/>
      <c r="I213" s="2"/>
      <c r="J213" s="2"/>
      <c r="K213" s="17"/>
    </row>
    <row r="214" spans="6:11">
      <c r="F214" s="15" t="s">
        <v>187</v>
      </c>
      <c r="G214" s="2"/>
      <c r="H214" s="2"/>
      <c r="I214" s="2"/>
      <c r="J214" s="2"/>
      <c r="K214" s="17"/>
    </row>
    <row r="215" spans="6:11">
      <c r="F215" s="15" t="s">
        <v>186</v>
      </c>
      <c r="G215" s="2"/>
      <c r="H215" s="2"/>
      <c r="I215" s="2"/>
      <c r="J215" s="2"/>
      <c r="K215" s="17"/>
    </row>
    <row r="216" spans="6:11">
      <c r="F216" s="15" t="s">
        <v>185</v>
      </c>
      <c r="G216" s="2"/>
      <c r="H216" s="2"/>
      <c r="I216" s="2"/>
      <c r="J216" s="2"/>
      <c r="K216" s="17"/>
    </row>
    <row r="217" spans="6:11">
      <c r="F217" s="15" t="s">
        <v>347</v>
      </c>
      <c r="G217" s="2"/>
      <c r="H217" s="2"/>
      <c r="I217" s="2"/>
      <c r="J217" s="2"/>
      <c r="K217" s="17"/>
    </row>
    <row r="218" spans="6:11">
      <c r="F218" s="15" t="s">
        <v>184</v>
      </c>
      <c r="G218" s="2"/>
      <c r="H218" s="2"/>
      <c r="I218" s="2"/>
      <c r="J218" s="2"/>
      <c r="K218" s="17"/>
    </row>
    <row r="219" spans="6:11">
      <c r="F219" s="15" t="s">
        <v>183</v>
      </c>
      <c r="G219" s="2"/>
      <c r="H219" s="2"/>
      <c r="I219" s="2"/>
      <c r="J219" s="2"/>
      <c r="K219" s="17"/>
    </row>
    <row r="220" spans="6:11">
      <c r="F220" s="15" t="s">
        <v>182</v>
      </c>
      <c r="G220" s="2"/>
      <c r="H220" s="2"/>
      <c r="I220" s="2"/>
      <c r="J220" s="2"/>
      <c r="K220" s="17"/>
    </row>
    <row r="221" spans="6:11">
      <c r="F221" s="15" t="s">
        <v>181</v>
      </c>
      <c r="G221" s="2"/>
      <c r="H221" s="2"/>
      <c r="I221" s="2"/>
      <c r="J221" s="2"/>
      <c r="K221" s="17"/>
    </row>
    <row r="222" spans="6:11">
      <c r="F222" s="15" t="s">
        <v>346</v>
      </c>
      <c r="G222" s="2"/>
      <c r="H222" s="2"/>
      <c r="I222" s="2"/>
      <c r="J222" s="2"/>
      <c r="K222" s="17"/>
    </row>
    <row r="223" spans="6:11">
      <c r="F223" s="15" t="s">
        <v>180</v>
      </c>
      <c r="G223" s="2"/>
      <c r="H223" s="2"/>
      <c r="I223" s="2"/>
      <c r="J223" s="2"/>
      <c r="K223" s="17"/>
    </row>
    <row r="224" spans="6:11">
      <c r="F224" s="15" t="s">
        <v>179</v>
      </c>
      <c r="G224" s="2"/>
      <c r="H224" s="2"/>
      <c r="I224" s="2"/>
      <c r="J224" s="2"/>
      <c r="K224" s="17"/>
    </row>
    <row r="225" spans="6:11">
      <c r="F225" s="15" t="s">
        <v>178</v>
      </c>
      <c r="G225" s="2"/>
      <c r="H225" s="2"/>
      <c r="I225" s="2"/>
      <c r="J225" s="2"/>
      <c r="K225" s="17"/>
    </row>
    <row r="226" spans="6:11">
      <c r="F226" s="15" t="s">
        <v>177</v>
      </c>
      <c r="G226" s="2"/>
      <c r="H226" s="2"/>
      <c r="I226" s="2"/>
      <c r="J226" s="2"/>
      <c r="K226" s="17"/>
    </row>
    <row r="227" spans="6:11">
      <c r="F227" s="15" t="s">
        <v>176</v>
      </c>
      <c r="G227" s="2"/>
      <c r="H227" s="2"/>
      <c r="I227" s="2"/>
      <c r="J227" s="2"/>
      <c r="K227" s="17"/>
    </row>
    <row r="228" spans="6:11">
      <c r="F228" s="15" t="s">
        <v>175</v>
      </c>
      <c r="G228" s="2"/>
      <c r="H228" s="2"/>
      <c r="I228" s="2"/>
      <c r="J228" s="2"/>
      <c r="K228" s="17"/>
    </row>
    <row r="229" spans="6:11">
      <c r="F229" s="15" t="s">
        <v>174</v>
      </c>
      <c r="G229" s="2"/>
      <c r="H229" s="2"/>
      <c r="I229" s="2"/>
      <c r="J229" s="2"/>
      <c r="K229" s="17"/>
    </row>
    <row r="230" spans="6:11">
      <c r="F230" s="15" t="s">
        <v>173</v>
      </c>
      <c r="G230" s="2"/>
      <c r="H230" s="2"/>
      <c r="I230" s="2"/>
      <c r="J230" s="2"/>
      <c r="K230" s="17"/>
    </row>
    <row r="231" spans="6:11">
      <c r="F231" s="15" t="s">
        <v>172</v>
      </c>
      <c r="G231" s="2"/>
      <c r="H231" s="2"/>
      <c r="I231" s="2"/>
      <c r="J231" s="2"/>
      <c r="K231" s="17"/>
    </row>
    <row r="232" spans="6:11">
      <c r="F232" s="15" t="s">
        <v>171</v>
      </c>
      <c r="G232" s="2"/>
      <c r="H232" s="2"/>
      <c r="I232" s="2"/>
      <c r="J232" s="2"/>
      <c r="K232" s="17"/>
    </row>
    <row r="233" spans="6:11">
      <c r="F233" s="15" t="s">
        <v>345</v>
      </c>
      <c r="G233" s="2"/>
      <c r="H233" s="2"/>
      <c r="I233" s="2"/>
      <c r="J233" s="2"/>
      <c r="K233" s="17"/>
    </row>
    <row r="234" spans="6:11">
      <c r="F234" s="15" t="s">
        <v>170</v>
      </c>
      <c r="G234" s="2"/>
      <c r="H234" s="2"/>
      <c r="I234" s="2"/>
      <c r="J234" s="2"/>
      <c r="K234" s="17"/>
    </row>
    <row r="235" spans="6:11">
      <c r="F235" s="15" t="s">
        <v>169</v>
      </c>
      <c r="G235" s="2"/>
      <c r="H235" s="2"/>
      <c r="I235" s="2"/>
      <c r="J235" s="2"/>
      <c r="K235" s="17"/>
    </row>
    <row r="236" spans="6:11">
      <c r="F236" s="15" t="s">
        <v>168</v>
      </c>
      <c r="G236" s="2"/>
      <c r="H236" s="2"/>
      <c r="I236" s="2"/>
      <c r="J236" s="2"/>
      <c r="K236" s="17"/>
    </row>
    <row r="237" spans="6:11">
      <c r="F237" s="15" t="s">
        <v>167</v>
      </c>
      <c r="G237" s="2"/>
      <c r="H237" s="2"/>
      <c r="I237" s="2"/>
      <c r="J237" s="2"/>
      <c r="K237" s="17"/>
    </row>
    <row r="238" spans="6:11">
      <c r="F238" s="15" t="s">
        <v>166</v>
      </c>
      <c r="G238" s="2"/>
      <c r="H238" s="2"/>
      <c r="I238" s="2"/>
      <c r="J238" s="2"/>
      <c r="K238" s="17"/>
    </row>
    <row r="239" spans="6:11">
      <c r="F239" s="15" t="s">
        <v>165</v>
      </c>
      <c r="G239" s="2"/>
      <c r="H239" s="2"/>
      <c r="I239" s="2"/>
      <c r="J239" s="2"/>
      <c r="K239" s="17"/>
    </row>
    <row r="240" spans="6:11">
      <c r="F240" s="15" t="s">
        <v>344</v>
      </c>
      <c r="G240" s="2"/>
      <c r="H240" s="2"/>
      <c r="I240" s="2"/>
      <c r="J240" s="2"/>
      <c r="K240" s="17"/>
    </row>
    <row r="241" spans="4:20" ht="13.5" thickBot="1">
      <c r="F241" s="22" t="s">
        <v>164</v>
      </c>
      <c r="G241" s="20"/>
      <c r="H241" s="20"/>
      <c r="I241" s="20"/>
      <c r="J241" s="20"/>
      <c r="K241" s="21"/>
    </row>
    <row r="242" spans="4:20" ht="13.5" thickBot="1"/>
    <row r="243" spans="4:20">
      <c r="D243" s="191"/>
      <c r="E243" s="192"/>
      <c r="F243" s="192"/>
      <c r="G243" s="192"/>
      <c r="H243" s="192"/>
      <c r="I243" s="192"/>
      <c r="J243" s="192"/>
      <c r="K243" s="192"/>
      <c r="L243" s="192"/>
      <c r="M243" s="192"/>
      <c r="N243" s="192"/>
      <c r="O243" s="192"/>
      <c r="P243" s="192"/>
      <c r="Q243" s="192"/>
      <c r="R243" s="192"/>
      <c r="S243" s="192"/>
      <c r="T243" s="193"/>
    </row>
    <row r="244" spans="4:20" ht="15.75">
      <c r="D244" s="194"/>
      <c r="E244" s="195"/>
      <c r="F244" s="195" t="s">
        <v>542</v>
      </c>
      <c r="G244" s="195"/>
      <c r="H244" s="195"/>
      <c r="I244" s="195"/>
      <c r="J244" s="195"/>
      <c r="K244" s="195"/>
      <c r="L244" s="195"/>
      <c r="M244" s="195"/>
      <c r="N244" s="195"/>
      <c r="O244" s="195"/>
      <c r="P244" s="195"/>
      <c r="Q244" s="195"/>
      <c r="R244" s="196"/>
      <c r="S244" s="196"/>
      <c r="T244" s="197"/>
    </row>
    <row r="245" spans="4:20" ht="15.75">
      <c r="D245" s="194"/>
      <c r="E245" s="195">
        <v>1</v>
      </c>
      <c r="F245" s="198" t="s">
        <v>543</v>
      </c>
      <c r="G245" s="195"/>
      <c r="H245" s="199"/>
      <c r="I245" s="199"/>
      <c r="J245" s="199"/>
      <c r="K245" s="199"/>
      <c r="L245" s="199"/>
      <c r="M245" s="199"/>
      <c r="N245" s="199"/>
      <c r="O245" s="195"/>
      <c r="P245" s="195"/>
      <c r="Q245" s="195"/>
      <c r="R245" s="196"/>
      <c r="S245" s="196"/>
      <c r="T245" s="197"/>
    </row>
    <row r="246" spans="4:20" ht="15.75">
      <c r="D246" s="194"/>
      <c r="E246" s="195">
        <v>2</v>
      </c>
      <c r="F246" s="200" t="s">
        <v>772</v>
      </c>
      <c r="G246" s="195"/>
      <c r="H246" s="195"/>
      <c r="I246" s="195"/>
      <c r="J246" s="195"/>
      <c r="K246" s="195"/>
      <c r="L246" s="195"/>
      <c r="M246" s="195"/>
      <c r="N246" s="195"/>
      <c r="O246" s="195"/>
      <c r="P246" s="195"/>
      <c r="Q246" s="195"/>
      <c r="R246" s="196"/>
      <c r="S246" s="196"/>
      <c r="T246" s="197"/>
    </row>
    <row r="247" spans="4:20" ht="15.75">
      <c r="D247" s="194"/>
      <c r="E247" s="195">
        <v>4</v>
      </c>
      <c r="F247" s="201" t="s">
        <v>544</v>
      </c>
      <c r="G247" s="195"/>
      <c r="H247" s="195"/>
      <c r="I247" s="195"/>
      <c r="J247" s="195"/>
      <c r="K247" s="195"/>
      <c r="L247" s="195"/>
      <c r="M247" s="195"/>
      <c r="N247" s="195"/>
      <c r="O247" s="195"/>
      <c r="P247" s="195"/>
      <c r="Q247" s="195"/>
      <c r="R247" s="196"/>
      <c r="S247" s="196"/>
      <c r="T247" s="197"/>
    </row>
    <row r="248" spans="4:20" ht="15.75">
      <c r="D248" s="468">
        <v>0</v>
      </c>
      <c r="E248" s="469"/>
      <c r="F248" s="470"/>
      <c r="G248" s="469"/>
      <c r="H248" s="469"/>
      <c r="I248" s="469"/>
      <c r="J248" s="469"/>
      <c r="K248" s="469"/>
      <c r="L248" s="195"/>
      <c r="M248" s="195"/>
      <c r="N248" s="195"/>
      <c r="O248" s="195"/>
      <c r="P248" s="195"/>
      <c r="Q248" s="195"/>
      <c r="R248" s="196"/>
      <c r="S248" s="196"/>
      <c r="T248" s="197"/>
    </row>
    <row r="249" spans="4:20" ht="15">
      <c r="D249" s="468">
        <v>1</v>
      </c>
      <c r="E249" s="471" t="s">
        <v>545</v>
      </c>
      <c r="F249" s="471"/>
      <c r="G249" s="471"/>
      <c r="H249" s="471"/>
      <c r="I249" s="471"/>
      <c r="J249" s="471"/>
      <c r="K249" s="471"/>
      <c r="L249" s="203"/>
      <c r="M249" s="203"/>
      <c r="N249" s="203"/>
      <c r="O249" s="203"/>
      <c r="P249" s="203"/>
      <c r="Q249" s="204"/>
      <c r="R249" s="204"/>
      <c r="S249" s="204"/>
      <c r="T249" s="197"/>
    </row>
    <row r="250" spans="4:20" ht="18">
      <c r="D250" s="194">
        <v>2</v>
      </c>
      <c r="E250" s="202" t="s">
        <v>546</v>
      </c>
      <c r="F250" s="203"/>
      <c r="G250" s="203"/>
      <c r="H250" s="203"/>
      <c r="I250" s="203"/>
      <c r="J250" s="203"/>
      <c r="K250" s="203"/>
      <c r="L250" s="203"/>
      <c r="M250" s="203"/>
      <c r="N250" s="203"/>
      <c r="O250" s="203"/>
      <c r="P250" s="203"/>
      <c r="Q250" s="204"/>
      <c r="R250" s="204"/>
      <c r="S250" s="204"/>
      <c r="T250" s="205"/>
    </row>
    <row r="251" spans="4:20" ht="14.25">
      <c r="D251" s="472">
        <v>3</v>
      </c>
      <c r="E251" s="471" t="s">
        <v>547</v>
      </c>
      <c r="F251" s="471"/>
      <c r="G251" s="471"/>
      <c r="H251" s="471"/>
      <c r="I251" s="471"/>
      <c r="J251" s="471"/>
      <c r="K251" s="471"/>
      <c r="L251" s="471"/>
      <c r="M251" s="203"/>
      <c r="N251" s="203"/>
      <c r="O251" s="203"/>
      <c r="P251" s="203"/>
      <c r="Q251" s="204"/>
      <c r="R251" s="204"/>
      <c r="S251" s="204"/>
      <c r="T251" s="17"/>
    </row>
    <row r="252" spans="4:20">
      <c r="D252" s="15"/>
      <c r="E252" s="2"/>
      <c r="G252" s="206" t="s">
        <v>548</v>
      </c>
      <c r="H252" s="2"/>
      <c r="I252" s="206" t="s">
        <v>512</v>
      </c>
      <c r="J252" s="2"/>
      <c r="K252" s="206" t="s">
        <v>549</v>
      </c>
      <c r="L252" s="2"/>
      <c r="M252" s="2"/>
      <c r="N252" s="2"/>
      <c r="O252" s="2"/>
      <c r="P252" s="2"/>
      <c r="Q252" s="2"/>
      <c r="R252" s="2"/>
      <c r="S252" s="2"/>
      <c r="T252" s="17"/>
    </row>
    <row r="253" spans="4:20">
      <c r="D253" s="15"/>
      <c r="E253" s="2"/>
      <c r="G253" s="207" t="s">
        <v>550</v>
      </c>
      <c r="H253" s="2"/>
      <c r="I253" s="207" t="s">
        <v>129</v>
      </c>
      <c r="J253" s="2"/>
      <c r="K253" s="207" t="s">
        <v>551</v>
      </c>
      <c r="L253" s="2"/>
      <c r="M253" s="2"/>
      <c r="N253" s="2"/>
      <c r="O253" s="2"/>
      <c r="P253" s="2"/>
      <c r="Q253" s="2"/>
      <c r="R253" s="2"/>
      <c r="S253" s="2"/>
      <c r="T253" s="17"/>
    </row>
    <row r="254" spans="4:20">
      <c r="D254" s="15"/>
      <c r="E254" s="2"/>
      <c r="G254" s="208" t="s">
        <v>552</v>
      </c>
      <c r="H254" s="2"/>
      <c r="I254" s="208" t="s">
        <v>130</v>
      </c>
      <c r="J254" s="2"/>
      <c r="K254" s="208" t="s">
        <v>513</v>
      </c>
      <c r="L254" s="2"/>
      <c r="M254" s="2"/>
      <c r="N254" s="2"/>
      <c r="O254" s="2"/>
      <c r="P254" s="2"/>
      <c r="Q254" s="2"/>
      <c r="R254" s="2"/>
      <c r="S254" s="2"/>
      <c r="T254" s="17"/>
    </row>
    <row r="255" spans="4:20">
      <c r="D255" s="15"/>
      <c r="E255" s="2"/>
      <c r="G255" s="209" t="s">
        <v>553</v>
      </c>
      <c r="H255" s="2"/>
      <c r="I255" s="209" t="s">
        <v>553</v>
      </c>
      <c r="J255" s="2"/>
      <c r="K255" s="209" t="s">
        <v>554</v>
      </c>
      <c r="L255" s="2"/>
      <c r="M255" s="2"/>
      <c r="N255" s="2"/>
      <c r="O255" s="2"/>
      <c r="P255" s="2"/>
      <c r="Q255" s="2"/>
      <c r="R255" s="2"/>
      <c r="S255" s="2"/>
      <c r="T255" s="17"/>
    </row>
    <row r="256" spans="4:20" ht="13.5" thickBot="1">
      <c r="D256" s="22"/>
      <c r="E256" s="20"/>
      <c r="F256" s="20"/>
      <c r="G256" s="20"/>
      <c r="H256" s="20"/>
      <c r="I256" s="20"/>
      <c r="J256" s="20"/>
      <c r="K256" s="20"/>
      <c r="L256" s="20"/>
      <c r="M256" s="20"/>
      <c r="N256" s="20"/>
      <c r="O256" s="20"/>
      <c r="P256" s="20"/>
      <c r="Q256" s="20"/>
      <c r="R256" s="20"/>
      <c r="S256" s="20"/>
      <c r="T256" s="21"/>
    </row>
    <row r="258" spans="6:15">
      <c r="I258" s="1">
        <v>0</v>
      </c>
    </row>
    <row r="259" spans="6:15" ht="15">
      <c r="F259" s="28">
        <v>1</v>
      </c>
      <c r="G259" s="28" t="s">
        <v>567</v>
      </c>
      <c r="H259" s="28"/>
      <c r="I259" s="28">
        <v>1</v>
      </c>
      <c r="J259" s="258" t="s">
        <v>570</v>
      </c>
      <c r="K259" s="55" t="s">
        <v>572</v>
      </c>
      <c r="L259" s="28"/>
      <c r="M259" s="28"/>
      <c r="N259" s="28"/>
      <c r="O259" s="28"/>
    </row>
    <row r="260" spans="6:15" ht="15">
      <c r="F260" s="28">
        <v>2</v>
      </c>
      <c r="G260" s="28" t="s">
        <v>568</v>
      </c>
      <c r="H260" s="28"/>
      <c r="I260" s="28">
        <v>2</v>
      </c>
      <c r="J260" s="259" t="s">
        <v>571</v>
      </c>
      <c r="K260" s="55" t="s">
        <v>574</v>
      </c>
      <c r="L260" s="28"/>
      <c r="M260" s="28"/>
      <c r="N260" s="28"/>
      <c r="O260" s="28"/>
    </row>
    <row r="261" spans="6:15" ht="14.25">
      <c r="F261" s="28">
        <v>3</v>
      </c>
      <c r="G261" s="28" t="s">
        <v>569</v>
      </c>
      <c r="H261" s="28"/>
      <c r="I261" s="28"/>
      <c r="J261" s="28"/>
      <c r="K261" s="28"/>
      <c r="L261" s="28"/>
      <c r="M261" s="28"/>
      <c r="N261" s="28"/>
      <c r="O261" s="28"/>
    </row>
  </sheetData>
  <sortState ref="F41:F240">
    <sortCondition ref="F41"/>
  </sortState>
  <mergeCells count="2">
    <mergeCell ref="N2:N3"/>
    <mergeCell ref="O2:O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BB1B3D"/>
  </sheetPr>
  <dimension ref="A1:T74"/>
  <sheetViews>
    <sheetView showGridLines="0" zoomScale="70" zoomScaleNormal="70" zoomScaleSheetLayoutView="55" zoomScalePageLayoutView="60" workbookViewId="0">
      <selection activeCell="C65" sqref="C65"/>
    </sheetView>
  </sheetViews>
  <sheetFormatPr baseColWidth="10" defaultColWidth="0" defaultRowHeight="0" customHeight="1" zeroHeight="1"/>
  <cols>
    <col min="1" max="2" width="11" style="324" customWidth="1"/>
    <col min="3" max="3" width="22.75" style="324" customWidth="1"/>
    <col min="4" max="4" width="20.5" style="324" customWidth="1"/>
    <col min="5" max="6" width="17.75" style="324" customWidth="1"/>
    <col min="7" max="7" width="20.5" style="324" customWidth="1"/>
    <col min="8" max="8" width="11" style="324" customWidth="1"/>
    <col min="9" max="9" width="4.875" style="324" customWidth="1"/>
    <col min="10" max="10" width="12" style="324" hidden="1" customWidth="1"/>
    <col min="11" max="12" width="10" style="324" hidden="1" customWidth="1"/>
    <col min="13" max="13" width="39.875" style="324" hidden="1" customWidth="1"/>
    <col min="14" max="16384" width="10" style="324" hidden="1"/>
  </cols>
  <sheetData>
    <row r="1" spans="1:20" ht="16.5" thickBot="1">
      <c r="A1" s="570"/>
      <c r="B1" s="570"/>
      <c r="C1" s="570"/>
      <c r="D1" s="570"/>
      <c r="E1" s="570"/>
      <c r="F1" s="570"/>
      <c r="G1" s="570"/>
      <c r="H1" s="570"/>
      <c r="I1" s="570"/>
      <c r="J1" s="323"/>
      <c r="K1" s="323"/>
    </row>
    <row r="2" spans="1:20" s="28" customFormat="1" ht="19.5" customHeight="1">
      <c r="A2" s="566" t="s">
        <v>470</v>
      </c>
      <c r="B2" s="566"/>
      <c r="C2" s="566"/>
      <c r="D2" s="566"/>
      <c r="E2" s="566"/>
      <c r="F2" s="566"/>
      <c r="G2" s="566"/>
      <c r="H2" s="566"/>
      <c r="I2" s="566"/>
      <c r="J2" s="566"/>
      <c r="K2" s="566"/>
      <c r="L2" s="566"/>
      <c r="M2" s="566"/>
      <c r="N2" s="566"/>
      <c r="O2" s="27"/>
      <c r="P2" s="27"/>
      <c r="Q2" s="27"/>
      <c r="R2" s="27"/>
    </row>
    <row r="3" spans="1:20" s="269" customFormat="1" ht="14.25" customHeight="1">
      <c r="A3" s="567" t="s">
        <v>471</v>
      </c>
      <c r="B3" s="567"/>
      <c r="C3" s="567"/>
      <c r="D3" s="567"/>
      <c r="E3" s="567"/>
      <c r="F3" s="567"/>
      <c r="G3" s="567"/>
      <c r="H3" s="567"/>
      <c r="I3" s="567"/>
      <c r="J3" s="567"/>
      <c r="K3" s="567"/>
      <c r="L3" s="567"/>
      <c r="M3" s="567"/>
      <c r="N3" s="567"/>
      <c r="O3" s="27"/>
      <c r="P3" s="278"/>
      <c r="Q3" s="278"/>
      <c r="R3" s="278"/>
    </row>
    <row r="4" spans="1:20" s="269" customFormat="1" ht="14.25" customHeight="1">
      <c r="A4" s="567" t="s">
        <v>472</v>
      </c>
      <c r="B4" s="567"/>
      <c r="C4" s="567"/>
      <c r="D4" s="567"/>
      <c r="E4" s="567"/>
      <c r="F4" s="567"/>
      <c r="G4" s="567"/>
      <c r="H4" s="567"/>
      <c r="I4" s="567"/>
      <c r="J4" s="567"/>
      <c r="K4" s="567"/>
      <c r="L4" s="567"/>
      <c r="M4" s="567"/>
      <c r="N4" s="567"/>
      <c r="O4" s="27"/>
      <c r="P4" s="278"/>
      <c r="Q4" s="278"/>
      <c r="R4" s="278"/>
    </row>
    <row r="5" spans="1:20" s="269" customFormat="1" ht="14.25" customHeight="1">
      <c r="A5" s="567" t="s">
        <v>514</v>
      </c>
      <c r="B5" s="567"/>
      <c r="C5" s="567"/>
      <c r="D5" s="567"/>
      <c r="E5" s="567"/>
      <c r="F5" s="567"/>
      <c r="G5" s="567"/>
      <c r="H5" s="567"/>
      <c r="I5" s="567"/>
      <c r="J5" s="567"/>
      <c r="K5" s="567"/>
      <c r="L5" s="567"/>
      <c r="M5" s="567"/>
      <c r="N5" s="567"/>
      <c r="O5" s="27"/>
      <c r="P5" s="295"/>
      <c r="Q5" s="295"/>
      <c r="R5" s="295"/>
    </row>
    <row r="6" spans="1:20" s="269" customFormat="1" ht="16.5" customHeight="1">
      <c r="C6" s="270"/>
      <c r="D6" s="270"/>
      <c r="E6" s="270"/>
      <c r="F6" s="270"/>
      <c r="G6" s="270"/>
      <c r="H6" s="270"/>
      <c r="I6" s="270"/>
      <c r="J6" s="270"/>
      <c r="K6" s="270"/>
      <c r="L6" s="270"/>
      <c r="M6" s="270"/>
      <c r="N6" s="270"/>
      <c r="O6" s="273"/>
      <c r="P6" s="296"/>
      <c r="Q6" s="296"/>
      <c r="R6" s="296"/>
      <c r="S6" s="291"/>
      <c r="T6" s="291"/>
    </row>
    <row r="7" spans="1:20" s="28" customFormat="1" ht="30" customHeight="1">
      <c r="A7" s="565" t="s">
        <v>372</v>
      </c>
      <c r="B7" s="565"/>
      <c r="C7" s="565"/>
      <c r="D7" s="565"/>
      <c r="E7" s="565"/>
      <c r="F7" s="565"/>
      <c r="G7" s="565"/>
      <c r="H7" s="565"/>
      <c r="I7" s="565"/>
      <c r="J7" s="565"/>
      <c r="K7" s="565"/>
      <c r="L7" s="565"/>
      <c r="M7" s="565"/>
      <c r="N7" s="565"/>
      <c r="O7" s="27"/>
      <c r="P7" s="297"/>
      <c r="Q7" s="297"/>
      <c r="R7" s="277"/>
      <c r="S7" s="277"/>
      <c r="T7" s="52"/>
    </row>
    <row r="8" spans="1:20" s="28" customFormat="1" ht="42.75" customHeight="1">
      <c r="A8" s="568" t="s">
        <v>816</v>
      </c>
      <c r="B8" s="568"/>
      <c r="C8" s="568"/>
      <c r="D8" s="568"/>
      <c r="E8" s="568"/>
      <c r="F8" s="568"/>
      <c r="G8" s="568"/>
      <c r="H8" s="568"/>
      <c r="I8" s="568"/>
      <c r="J8" s="568"/>
      <c r="K8" s="568"/>
      <c r="L8" s="568"/>
      <c r="M8" s="568"/>
      <c r="N8" s="568"/>
      <c r="O8" s="27"/>
      <c r="P8" s="298"/>
      <c r="Q8" s="298"/>
      <c r="R8" s="299"/>
      <c r="S8" s="168"/>
      <c r="T8" s="52"/>
    </row>
    <row r="9" spans="1:20" ht="9" customHeight="1">
      <c r="M9" s="325" t="s">
        <v>442</v>
      </c>
    </row>
    <row r="10" spans="1:20" ht="18">
      <c r="A10" s="571" t="s">
        <v>443</v>
      </c>
      <c r="B10" s="571"/>
      <c r="C10" s="571"/>
      <c r="D10" s="571"/>
      <c r="E10" s="571"/>
      <c r="F10" s="571"/>
      <c r="G10" s="571"/>
      <c r="H10" s="571"/>
      <c r="I10" s="571"/>
      <c r="M10" s="325" t="s">
        <v>441</v>
      </c>
    </row>
    <row r="11" spans="1:20" ht="15">
      <c r="M11" s="325"/>
    </row>
    <row r="12" spans="1:20" s="327" customFormat="1" ht="15">
      <c r="A12" s="326"/>
      <c r="B12" s="572" t="s">
        <v>444</v>
      </c>
      <c r="C12" s="572"/>
      <c r="D12" s="572"/>
      <c r="E12" s="572"/>
      <c r="F12" s="572"/>
      <c r="G12" s="572"/>
      <c r="H12" s="572"/>
      <c r="I12" s="572"/>
      <c r="M12" s="325"/>
    </row>
    <row r="13" spans="1:20" s="327" customFormat="1" ht="15">
      <c r="A13" s="326"/>
      <c r="B13" s="572" t="s">
        <v>9</v>
      </c>
      <c r="C13" s="572"/>
      <c r="D13" s="572"/>
      <c r="E13" s="572"/>
      <c r="F13" s="572"/>
      <c r="G13" s="572"/>
      <c r="H13" s="572"/>
      <c r="I13" s="572"/>
    </row>
    <row r="14" spans="1:20" s="327" customFormat="1" ht="15">
      <c r="A14" s="326"/>
      <c r="B14" s="572" t="s">
        <v>445</v>
      </c>
      <c r="C14" s="572"/>
      <c r="D14" s="572"/>
      <c r="E14" s="572"/>
      <c r="F14" s="572"/>
      <c r="G14" s="572"/>
      <c r="H14" s="572"/>
      <c r="I14" s="572"/>
    </row>
    <row r="15" spans="1:20" s="327" customFormat="1" ht="15">
      <c r="A15" s="326"/>
      <c r="B15" s="572" t="s">
        <v>446</v>
      </c>
      <c r="C15" s="572"/>
      <c r="D15" s="572"/>
      <c r="E15" s="572"/>
      <c r="F15" s="572"/>
      <c r="G15" s="572"/>
      <c r="H15" s="572"/>
      <c r="I15" s="572"/>
    </row>
    <row r="16" spans="1:20" s="327" customFormat="1" ht="15">
      <c r="A16" s="326"/>
      <c r="B16" s="572" t="s">
        <v>447</v>
      </c>
      <c r="C16" s="572"/>
      <c r="D16" s="572"/>
      <c r="E16" s="572"/>
      <c r="F16" s="572"/>
      <c r="G16" s="572"/>
      <c r="H16" s="572"/>
      <c r="I16" s="572"/>
    </row>
    <row r="17" spans="1:11" ht="15">
      <c r="A17" s="328"/>
      <c r="B17" s="569"/>
      <c r="C17" s="569"/>
      <c r="D17" s="569"/>
      <c r="E17" s="569"/>
      <c r="F17" s="569"/>
      <c r="G17" s="569"/>
      <c r="H17" s="569"/>
      <c r="I17" s="569"/>
      <c r="K17" s="323"/>
    </row>
    <row r="18" spans="1:11" ht="15">
      <c r="A18" s="329"/>
      <c r="B18" s="574"/>
      <c r="C18" s="574"/>
      <c r="D18" s="574"/>
      <c r="E18" s="574"/>
      <c r="F18" s="574"/>
      <c r="G18" s="574"/>
      <c r="H18" s="574"/>
      <c r="I18" s="574"/>
      <c r="K18" s="330"/>
    </row>
    <row r="19" spans="1:11" ht="15">
      <c r="A19" s="329"/>
      <c r="B19" s="323"/>
      <c r="K19" s="330"/>
    </row>
    <row r="20" spans="1:11" ht="15">
      <c r="A20" s="329"/>
      <c r="B20" s="331"/>
      <c r="K20" s="330"/>
    </row>
    <row r="21" spans="1:11" ht="15">
      <c r="A21" s="329"/>
      <c r="B21" s="332"/>
      <c r="K21" s="330"/>
    </row>
    <row r="22" spans="1:11" ht="15">
      <c r="A22" s="329"/>
      <c r="B22" s="333"/>
      <c r="K22" s="330"/>
    </row>
    <row r="23" spans="1:11" ht="15"/>
    <row r="24" spans="1:11" ht="15">
      <c r="A24" s="329"/>
      <c r="B24" s="333" t="s">
        <v>448</v>
      </c>
      <c r="K24" s="330"/>
    </row>
    <row r="25" spans="1:11" ht="15">
      <c r="A25" s="329"/>
      <c r="B25" s="333"/>
      <c r="K25" s="330"/>
    </row>
    <row r="26" spans="1:11" ht="15">
      <c r="A26" s="329"/>
      <c r="B26" s="333"/>
      <c r="K26" s="330"/>
    </row>
    <row r="27" spans="1:11" ht="15">
      <c r="A27" s="329"/>
      <c r="B27" s="323"/>
      <c r="K27" s="330"/>
    </row>
    <row r="28" spans="1:11" ht="15">
      <c r="A28" s="329"/>
      <c r="B28" s="333"/>
      <c r="K28" s="330"/>
    </row>
    <row r="29" spans="1:11" ht="15">
      <c r="A29" s="329"/>
      <c r="B29" s="323"/>
      <c r="K29" s="330"/>
    </row>
    <row r="30" spans="1:11" ht="15">
      <c r="A30" s="329"/>
      <c r="B30" s="333"/>
      <c r="K30" s="330"/>
    </row>
    <row r="31" spans="1:11" ht="15">
      <c r="A31" s="329"/>
      <c r="B31" s="333"/>
      <c r="K31" s="330"/>
    </row>
    <row r="32" spans="1:11" ht="15">
      <c r="A32" s="329"/>
      <c r="B32" s="333" t="s">
        <v>448</v>
      </c>
      <c r="K32" s="330"/>
    </row>
    <row r="33" spans="1:11" ht="15">
      <c r="A33" s="329"/>
      <c r="B33" s="323"/>
      <c r="K33" s="330"/>
    </row>
    <row r="34" spans="1:11" ht="15">
      <c r="A34" s="329"/>
      <c r="B34" s="333"/>
      <c r="K34" s="330"/>
    </row>
    <row r="35" spans="1:11" ht="15">
      <c r="A35" s="329"/>
      <c r="B35" s="323"/>
      <c r="K35" s="330"/>
    </row>
    <row r="36" spans="1:11" ht="15">
      <c r="A36" s="329"/>
      <c r="B36" s="333"/>
      <c r="K36" s="330"/>
    </row>
    <row r="37" spans="1:11" ht="15">
      <c r="A37" s="329"/>
      <c r="B37" s="323"/>
      <c r="K37" s="330"/>
    </row>
    <row r="38" spans="1:11" ht="13.9" customHeight="1">
      <c r="A38" s="334"/>
      <c r="B38" s="323"/>
      <c r="K38" s="330"/>
    </row>
    <row r="39" spans="1:11" ht="15.75">
      <c r="A39" s="573" t="s">
        <v>449</v>
      </c>
      <c r="B39" s="573"/>
      <c r="C39" s="573"/>
      <c r="D39" s="573"/>
      <c r="E39" s="573"/>
      <c r="F39" s="573"/>
      <c r="G39" s="573"/>
      <c r="H39" s="573"/>
      <c r="I39" s="573"/>
    </row>
    <row r="40" spans="1:11" ht="177" customHeight="1">
      <c r="A40" s="575" t="s">
        <v>576</v>
      </c>
      <c r="B40" s="575"/>
      <c r="C40" s="575"/>
      <c r="D40" s="575"/>
      <c r="E40" s="575"/>
      <c r="F40" s="575"/>
      <c r="G40" s="575"/>
      <c r="H40" s="575"/>
      <c r="I40" s="575"/>
    </row>
    <row r="41" spans="1:11" ht="114.75" customHeight="1">
      <c r="A41" s="575" t="s">
        <v>577</v>
      </c>
      <c r="B41" s="575"/>
      <c r="C41" s="575"/>
      <c r="D41" s="575"/>
      <c r="E41" s="575"/>
      <c r="F41" s="575"/>
      <c r="G41" s="575"/>
      <c r="H41" s="575"/>
      <c r="I41" s="575"/>
    </row>
    <row r="42" spans="1:11" ht="15">
      <c r="A42" s="335"/>
      <c r="B42" s="335"/>
      <c r="C42" s="335"/>
      <c r="D42" s="335"/>
      <c r="E42" s="335"/>
      <c r="F42" s="335"/>
      <c r="G42" s="335"/>
      <c r="H42" s="335"/>
      <c r="I42" s="335"/>
    </row>
    <row r="43" spans="1:11" ht="25.5" customHeight="1">
      <c r="A43" s="573" t="s">
        <v>450</v>
      </c>
      <c r="B43" s="573"/>
      <c r="C43" s="573"/>
      <c r="D43" s="573"/>
      <c r="E43" s="573"/>
      <c r="F43" s="573"/>
      <c r="G43" s="573"/>
      <c r="H43" s="573"/>
      <c r="I43" s="573"/>
    </row>
    <row r="44" spans="1:11" ht="334.5" customHeight="1">
      <c r="A44" s="575" t="s">
        <v>578</v>
      </c>
      <c r="B44" s="575"/>
      <c r="C44" s="575"/>
      <c r="D44" s="575"/>
      <c r="E44" s="575"/>
      <c r="F44" s="575"/>
      <c r="G44" s="575"/>
      <c r="H44" s="575"/>
      <c r="I44" s="575"/>
    </row>
    <row r="45" spans="1:11" ht="168.75" customHeight="1">
      <c r="A45" s="576" t="s">
        <v>579</v>
      </c>
      <c r="B45" s="576"/>
      <c r="C45" s="576"/>
      <c r="D45" s="576"/>
      <c r="E45" s="576"/>
      <c r="F45" s="576"/>
      <c r="G45" s="576"/>
      <c r="H45" s="576"/>
      <c r="I45" s="576"/>
    </row>
    <row r="46" spans="1:11" ht="18" customHeight="1">
      <c r="A46" s="573" t="s">
        <v>451</v>
      </c>
      <c r="B46" s="573"/>
      <c r="C46" s="573"/>
      <c r="D46" s="573"/>
      <c r="E46" s="573"/>
      <c r="F46" s="573"/>
      <c r="G46" s="573"/>
      <c r="H46" s="573"/>
      <c r="I46" s="573"/>
    </row>
    <row r="47" spans="1:11" ht="159" customHeight="1">
      <c r="A47" s="575" t="s">
        <v>452</v>
      </c>
      <c r="B47" s="575"/>
      <c r="C47" s="575"/>
      <c r="D47" s="575"/>
      <c r="E47" s="575"/>
      <c r="F47" s="575"/>
      <c r="G47" s="575"/>
      <c r="H47" s="575"/>
      <c r="I47" s="575"/>
    </row>
    <row r="48" spans="1:11" ht="15.75">
      <c r="A48" s="573" t="s">
        <v>453</v>
      </c>
      <c r="B48" s="573"/>
      <c r="C48" s="573"/>
      <c r="D48" s="573"/>
      <c r="E48" s="573"/>
      <c r="F48" s="573"/>
      <c r="G48" s="573"/>
      <c r="H48" s="573"/>
      <c r="I48" s="573"/>
    </row>
    <row r="49" spans="1:9" ht="289.5" customHeight="1">
      <c r="A49" s="575" t="s">
        <v>701</v>
      </c>
      <c r="B49" s="575"/>
      <c r="C49" s="575"/>
      <c r="D49" s="575"/>
      <c r="E49" s="575"/>
      <c r="F49" s="575"/>
      <c r="G49" s="575"/>
      <c r="H49" s="575"/>
      <c r="I49" s="575"/>
    </row>
    <row r="50" spans="1:9" ht="15.75">
      <c r="A50" s="573" t="s">
        <v>454</v>
      </c>
      <c r="B50" s="573"/>
      <c r="C50" s="573"/>
      <c r="D50" s="573"/>
      <c r="E50" s="573"/>
      <c r="F50" s="573"/>
      <c r="G50" s="573"/>
      <c r="H50" s="573"/>
      <c r="I50" s="573"/>
    </row>
    <row r="51" spans="1:9" ht="248.25" customHeight="1">
      <c r="A51" s="575" t="s">
        <v>575</v>
      </c>
      <c r="B51" s="575"/>
      <c r="C51" s="575"/>
      <c r="D51" s="575"/>
      <c r="E51" s="575"/>
      <c r="F51" s="575"/>
      <c r="G51" s="575"/>
      <c r="H51" s="575"/>
      <c r="I51" s="575"/>
    </row>
    <row r="52" spans="1:9" ht="15.75">
      <c r="A52" s="573" t="s">
        <v>455</v>
      </c>
      <c r="B52" s="573"/>
      <c r="C52" s="573"/>
      <c r="D52" s="573"/>
      <c r="E52" s="573"/>
      <c r="F52" s="573"/>
      <c r="G52" s="573"/>
      <c r="H52" s="573"/>
      <c r="I52" s="573"/>
    </row>
    <row r="53" spans="1:9" ht="308.25" customHeight="1">
      <c r="A53" s="575" t="s">
        <v>580</v>
      </c>
      <c r="B53" s="575"/>
      <c r="C53" s="575"/>
      <c r="D53" s="575"/>
      <c r="E53" s="575"/>
      <c r="F53" s="575"/>
      <c r="G53" s="575"/>
      <c r="H53" s="575"/>
      <c r="I53" s="575"/>
    </row>
    <row r="54" spans="1:9" ht="15.75">
      <c r="A54" s="573" t="s">
        <v>456</v>
      </c>
      <c r="B54" s="573"/>
      <c r="C54" s="573"/>
      <c r="D54" s="573"/>
      <c r="E54" s="573"/>
      <c r="F54" s="573"/>
      <c r="G54" s="573"/>
      <c r="H54" s="573"/>
      <c r="I54" s="573"/>
    </row>
    <row r="55" spans="1:9" ht="253.5" customHeight="1">
      <c r="A55" s="575" t="s">
        <v>818</v>
      </c>
      <c r="B55" s="575"/>
      <c r="C55" s="575"/>
      <c r="D55" s="575"/>
      <c r="E55" s="575"/>
      <c r="F55" s="575"/>
      <c r="G55" s="575"/>
      <c r="H55" s="575"/>
      <c r="I55" s="575"/>
    </row>
    <row r="56" spans="1:9" ht="15" hidden="1">
      <c r="A56" s="323"/>
      <c r="B56" s="323"/>
      <c r="C56" s="323"/>
      <c r="D56" s="323"/>
      <c r="E56" s="323"/>
      <c r="F56" s="323"/>
      <c r="G56" s="323"/>
      <c r="H56" s="323"/>
      <c r="I56" s="323"/>
    </row>
    <row r="57" spans="1:9" ht="13.9" customHeight="1"/>
    <row r="58" spans="1:9" ht="13.9" customHeight="1"/>
    <row r="59" spans="1:9" ht="13.9" customHeight="1"/>
    <row r="60" spans="1:9" ht="13.9" customHeight="1"/>
    <row r="61" spans="1:9" ht="13.9" customHeight="1">
      <c r="A61" s="336"/>
    </row>
    <row r="62" spans="1:9" ht="13.9" customHeight="1"/>
    <row r="63" spans="1:9" ht="13.9" customHeight="1"/>
    <row r="64" spans="1:9" ht="13.9" customHeight="1"/>
    <row r="65" ht="13.9" customHeight="1"/>
    <row r="66" ht="13.9" customHeight="1"/>
    <row r="67" ht="13.9" customHeight="1"/>
    <row r="68" ht="13.9" customHeight="1"/>
    <row r="69" ht="13.9" customHeight="1"/>
    <row r="70" ht="13.9" customHeight="1"/>
    <row r="71" ht="13.9" customHeight="1"/>
    <row r="72" ht="13.9" customHeight="1"/>
    <row r="73" ht="13.9" customHeight="1"/>
    <row r="74" ht="13.9" customHeight="1"/>
  </sheetData>
  <sheetProtection algorithmName="SHA-512" hashValue="VeoVhKsD2dGxES4q71Q8hJxkMXC/5zsKAow4VVN7am2tKv5xwjE9c5p0Vhz5Fyr2h2UDuHRDsjO3imW7tOIpqQ==" saltValue="iqyU1xm0YlMECbJZozddhQ==" spinCount="100000" sheet="1" objects="1" scenarios="1" selectLockedCells="1"/>
  <mergeCells count="31">
    <mergeCell ref="A55:I55"/>
    <mergeCell ref="A49:I49"/>
    <mergeCell ref="A50:I50"/>
    <mergeCell ref="A51:I51"/>
    <mergeCell ref="A52:I52"/>
    <mergeCell ref="A53:I53"/>
    <mergeCell ref="A54:I54"/>
    <mergeCell ref="A48:I48"/>
    <mergeCell ref="B18:I18"/>
    <mergeCell ref="A39:I39"/>
    <mergeCell ref="A40:I40"/>
    <mergeCell ref="A41:I41"/>
    <mergeCell ref="A43:I43"/>
    <mergeCell ref="A44:I44"/>
    <mergeCell ref="A46:I46"/>
    <mergeCell ref="A47:I47"/>
    <mergeCell ref="A45:I45"/>
    <mergeCell ref="A5:N5"/>
    <mergeCell ref="A7:N7"/>
    <mergeCell ref="A8:N8"/>
    <mergeCell ref="B17:I17"/>
    <mergeCell ref="A1:I1"/>
    <mergeCell ref="A10:I10"/>
    <mergeCell ref="B12:I12"/>
    <mergeCell ref="B13:I13"/>
    <mergeCell ref="B14:I14"/>
    <mergeCell ref="B15:I15"/>
    <mergeCell ref="B16:I16"/>
    <mergeCell ref="A2:N2"/>
    <mergeCell ref="A3:N3"/>
    <mergeCell ref="A4:N4"/>
  </mergeCells>
  <hyperlinks>
    <hyperlink ref="B12:I12" location="Índice!A37" display="Marco jurídico"/>
    <hyperlink ref="B13:I13" location="Índice!A44" display="Objetivo"/>
    <hyperlink ref="B14:I14" location="Índice!A47" display="Características"/>
    <hyperlink ref="B15:I15" location="Índice!A49" display="Proceso de Elaboración"/>
    <hyperlink ref="B16:I16" location="Índice!A65" display="Fecha de Entrega"/>
  </hyperlinks>
  <printOptions horizontalCentered="1"/>
  <pageMargins left="0.23622047244094491" right="0.23622047244094491" top="0.74803149606299213" bottom="0.74803149606299213" header="0.31496062992125984" footer="0.31496062992125984"/>
  <pageSetup scale="64" orientation="portrait" r:id="rId1"/>
  <rowBreaks count="2" manualBreakCount="2">
    <brk id="42" max="8" man="1"/>
    <brk id="49" max="8"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BB1B3D"/>
    <pageSetUpPr fitToPage="1"/>
  </sheetPr>
  <dimension ref="A1:V295"/>
  <sheetViews>
    <sheetView showGridLines="0" zoomScale="70" zoomScaleNormal="70" zoomScaleSheetLayoutView="55" workbookViewId="0">
      <selection activeCell="A32" sqref="A32:A39"/>
    </sheetView>
  </sheetViews>
  <sheetFormatPr baseColWidth="10" defaultColWidth="10" defaultRowHeight="15.75"/>
  <cols>
    <col min="1" max="1" width="5.625" style="28" customWidth="1"/>
    <col min="2" max="2" width="34.5" style="28" bestFit="1" customWidth="1"/>
    <col min="3" max="3" width="21" style="156" customWidth="1"/>
    <col min="4" max="4" width="16" style="28" customWidth="1"/>
    <col min="5" max="5" width="7.625" style="28" customWidth="1"/>
    <col min="6" max="6" width="11.625" style="28" customWidth="1"/>
    <col min="7" max="8" width="10.5" style="28" customWidth="1"/>
    <col min="9" max="9" width="11.875" style="28" customWidth="1"/>
    <col min="10" max="13" width="11.375" style="28" customWidth="1"/>
    <col min="14" max="14" width="7.25" style="28" customWidth="1"/>
    <col min="15" max="15" width="24.625" style="28" customWidth="1"/>
    <col min="16" max="16" width="35.875" style="28" customWidth="1"/>
    <col min="17" max="17" width="10" style="28"/>
    <col min="18" max="19" width="35.875" style="28" customWidth="1"/>
    <col min="20" max="20" width="3.75" style="27" customWidth="1"/>
    <col min="21" max="22" width="34.75" style="28" customWidth="1"/>
    <col min="23" max="16384" width="10" style="28"/>
  </cols>
  <sheetData>
    <row r="1" spans="1:22" ht="19.5" customHeight="1">
      <c r="A1" s="566" t="s">
        <v>470</v>
      </c>
      <c r="B1" s="566"/>
      <c r="C1" s="566"/>
      <c r="D1" s="566"/>
      <c r="E1" s="566"/>
      <c r="F1" s="566"/>
      <c r="G1" s="566"/>
      <c r="H1" s="566"/>
      <c r="I1" s="566"/>
      <c r="J1" s="566"/>
      <c r="K1" s="566"/>
      <c r="L1" s="566"/>
      <c r="M1" s="566"/>
      <c r="N1" s="566"/>
      <c r="O1" s="566"/>
      <c r="P1" s="566"/>
      <c r="Q1" s="566"/>
      <c r="R1" s="566"/>
      <c r="S1" s="566"/>
    </row>
    <row r="2" spans="1:22" s="269" customFormat="1" ht="14.25" customHeight="1">
      <c r="A2" s="567" t="s">
        <v>471</v>
      </c>
      <c r="B2" s="567"/>
      <c r="C2" s="567"/>
      <c r="D2" s="567"/>
      <c r="E2" s="567"/>
      <c r="F2" s="567"/>
      <c r="G2" s="567"/>
      <c r="H2" s="567"/>
      <c r="I2" s="567"/>
      <c r="J2" s="567"/>
      <c r="K2" s="567"/>
      <c r="L2" s="567"/>
      <c r="M2" s="567"/>
      <c r="N2" s="567"/>
      <c r="O2" s="567"/>
      <c r="P2" s="567"/>
      <c r="Q2" s="567"/>
      <c r="R2" s="567"/>
      <c r="S2" s="567"/>
      <c r="T2" s="27"/>
    </row>
    <row r="3" spans="1:22" s="269" customFormat="1" ht="14.25" customHeight="1">
      <c r="A3" s="567" t="s">
        <v>472</v>
      </c>
      <c r="B3" s="567"/>
      <c r="C3" s="567"/>
      <c r="D3" s="567"/>
      <c r="E3" s="567"/>
      <c r="F3" s="567"/>
      <c r="G3" s="567"/>
      <c r="H3" s="567"/>
      <c r="I3" s="567"/>
      <c r="J3" s="567"/>
      <c r="K3" s="567"/>
      <c r="L3" s="567"/>
      <c r="M3" s="567"/>
      <c r="N3" s="567"/>
      <c r="O3" s="567"/>
      <c r="P3" s="567"/>
      <c r="Q3" s="567"/>
      <c r="R3" s="567"/>
      <c r="S3" s="567"/>
      <c r="T3" s="27"/>
    </row>
    <row r="4" spans="1:22" s="269" customFormat="1" ht="14.25" customHeight="1">
      <c r="A4" s="567" t="s">
        <v>514</v>
      </c>
      <c r="B4" s="567"/>
      <c r="C4" s="567"/>
      <c r="D4" s="567"/>
      <c r="E4" s="567"/>
      <c r="F4" s="567"/>
      <c r="G4" s="567"/>
      <c r="H4" s="567"/>
      <c r="I4" s="567"/>
      <c r="J4" s="567"/>
      <c r="K4" s="567"/>
      <c r="L4" s="567"/>
      <c r="M4" s="567"/>
      <c r="N4" s="567"/>
      <c r="O4" s="567"/>
      <c r="P4" s="567"/>
      <c r="Q4" s="567"/>
      <c r="R4" s="567"/>
      <c r="S4" s="567"/>
      <c r="T4" s="27"/>
    </row>
    <row r="5" spans="1:22" s="269" customFormat="1" ht="16.5" customHeight="1">
      <c r="C5" s="270"/>
      <c r="D5" s="270"/>
      <c r="E5" s="270"/>
      <c r="F5" s="270"/>
      <c r="G5" s="270"/>
      <c r="H5" s="270"/>
      <c r="I5" s="270"/>
      <c r="J5" s="270"/>
      <c r="K5" s="270"/>
      <c r="L5" s="270"/>
      <c r="M5" s="270"/>
      <c r="N5" s="270"/>
      <c r="O5" s="414"/>
      <c r="P5" s="270"/>
      <c r="Q5" s="270"/>
      <c r="R5" s="270"/>
      <c r="S5" s="414"/>
      <c r="T5" s="27"/>
    </row>
    <row r="6" spans="1:22" ht="30" customHeight="1">
      <c r="A6" s="565" t="str">
        <f>CONCATENATE(Portada!A8:J8)</f>
        <v>Zacatecas</v>
      </c>
      <c r="B6" s="565"/>
      <c r="C6" s="565"/>
      <c r="D6" s="565"/>
      <c r="E6" s="565"/>
      <c r="F6" s="565"/>
      <c r="G6" s="565"/>
      <c r="H6" s="565"/>
      <c r="I6" s="565"/>
      <c r="J6" s="565"/>
      <c r="K6" s="565"/>
      <c r="L6" s="565"/>
      <c r="M6" s="565"/>
      <c r="N6" s="565"/>
      <c r="O6" s="565"/>
      <c r="P6" s="565"/>
      <c r="Q6" s="565"/>
      <c r="R6" s="565"/>
      <c r="S6" s="565"/>
      <c r="T6" s="302"/>
    </row>
    <row r="7" spans="1:22" ht="42.75" customHeight="1">
      <c r="A7" s="568" t="s">
        <v>807</v>
      </c>
      <c r="B7" s="568"/>
      <c r="C7" s="568"/>
      <c r="D7" s="568"/>
      <c r="E7" s="568"/>
      <c r="F7" s="568"/>
      <c r="G7" s="568"/>
      <c r="H7" s="568"/>
      <c r="I7" s="568"/>
      <c r="J7" s="568"/>
      <c r="K7" s="568"/>
      <c r="L7" s="568"/>
      <c r="M7" s="568"/>
      <c r="N7" s="568"/>
      <c r="O7" s="568"/>
      <c r="P7" s="568"/>
      <c r="Q7" s="568"/>
      <c r="R7" s="568"/>
      <c r="S7" s="568"/>
    </row>
    <row r="8" spans="1:22" ht="28.5" customHeight="1">
      <c r="A8" s="272"/>
      <c r="B8" s="272"/>
      <c r="C8" s="272"/>
      <c r="D8" s="272"/>
      <c r="E8" s="272"/>
      <c r="F8" s="272"/>
      <c r="G8" s="272"/>
      <c r="H8" s="272"/>
      <c r="I8" s="272"/>
      <c r="J8" s="272"/>
      <c r="K8" s="272"/>
      <c r="L8" s="272"/>
      <c r="M8" s="272"/>
      <c r="N8" s="272"/>
      <c r="O8" s="415"/>
      <c r="P8" s="272"/>
      <c r="Q8" s="272"/>
      <c r="R8" s="272"/>
      <c r="S8" s="415"/>
    </row>
    <row r="9" spans="1:22" ht="20.25" customHeight="1">
      <c r="A9" s="613" t="s">
        <v>499</v>
      </c>
      <c r="B9" s="613"/>
      <c r="C9" s="613"/>
      <c r="D9" s="613"/>
      <c r="E9" s="613"/>
      <c r="F9" s="613"/>
      <c r="G9" s="613"/>
      <c r="H9" s="613"/>
      <c r="I9" s="613"/>
      <c r="J9" s="613"/>
      <c r="K9" s="613"/>
      <c r="L9" s="613"/>
      <c r="M9" s="613"/>
      <c r="N9" s="613"/>
      <c r="O9" s="613"/>
      <c r="P9" s="613"/>
      <c r="Q9" s="613"/>
      <c r="R9" s="613"/>
      <c r="S9" s="613"/>
    </row>
    <row r="10" spans="1:22" ht="20.25" customHeight="1">
      <c r="A10" s="274"/>
      <c r="B10" s="274"/>
      <c r="C10" s="274"/>
      <c r="D10" s="274"/>
      <c r="E10" s="274"/>
      <c r="F10" s="274"/>
      <c r="G10" s="274"/>
      <c r="H10" s="274"/>
      <c r="I10" s="274"/>
      <c r="J10" s="274"/>
      <c r="K10" s="274"/>
      <c r="L10" s="274"/>
      <c r="M10" s="274"/>
      <c r="N10" s="274"/>
      <c r="O10" s="416"/>
      <c r="P10" s="274"/>
      <c r="Q10" s="274"/>
      <c r="R10" s="274"/>
      <c r="S10" s="416"/>
    </row>
    <row r="11" spans="1:22" ht="20.25" customHeight="1">
      <c r="A11" s="351"/>
      <c r="B11" s="351"/>
      <c r="C11" s="351"/>
      <c r="D11" s="351"/>
      <c r="E11" s="351"/>
      <c r="F11" s="351"/>
      <c r="G11" s="351"/>
      <c r="H11" s="351"/>
      <c r="I11" s="351"/>
      <c r="J11" s="351"/>
      <c r="K11" s="351"/>
      <c r="L11" s="351"/>
      <c r="M11" s="351"/>
      <c r="N11" s="351"/>
      <c r="O11" s="416"/>
      <c r="P11" s="351"/>
      <c r="Q11" s="351"/>
      <c r="R11" s="351"/>
      <c r="S11" s="416"/>
    </row>
    <row r="12" spans="1:22" ht="21.75" customHeight="1">
      <c r="A12" s="614" t="s">
        <v>583</v>
      </c>
      <c r="B12" s="614"/>
      <c r="C12" s="614"/>
      <c r="D12" s="614"/>
      <c r="E12" s="614"/>
      <c r="F12" s="614"/>
      <c r="G12" s="614"/>
      <c r="H12" s="614"/>
      <c r="I12" s="614"/>
      <c r="J12" s="614"/>
      <c r="K12" s="614"/>
      <c r="L12" s="614"/>
      <c r="M12" s="614"/>
      <c r="N12" s="614"/>
      <c r="O12" s="614"/>
      <c r="P12" s="614"/>
      <c r="Q12" s="614"/>
      <c r="R12" s="614"/>
      <c r="S12" s="614"/>
    </row>
    <row r="13" spans="1:22" ht="18">
      <c r="A13" s="357"/>
      <c r="B13" s="357"/>
      <c r="C13" s="357"/>
      <c r="D13" s="357"/>
      <c r="E13" s="357"/>
      <c r="F13" s="357"/>
      <c r="G13" s="357"/>
      <c r="H13" s="357"/>
      <c r="I13" s="357"/>
      <c r="J13" s="357"/>
      <c r="K13" s="357"/>
      <c r="L13" s="357"/>
      <c r="M13" s="357"/>
      <c r="N13" s="357"/>
      <c r="O13" s="418"/>
      <c r="P13" s="357"/>
      <c r="Q13" s="357"/>
      <c r="R13" s="357"/>
      <c r="S13" s="418"/>
    </row>
    <row r="14" spans="1:22" ht="18.75" customHeight="1">
      <c r="A14" s="601" t="s">
        <v>473</v>
      </c>
      <c r="B14" s="601" t="s">
        <v>474</v>
      </c>
      <c r="C14" s="603" t="s">
        <v>475</v>
      </c>
      <c r="D14" s="601" t="s">
        <v>476</v>
      </c>
      <c r="E14" s="601" t="s">
        <v>477</v>
      </c>
      <c r="F14" s="605" t="s">
        <v>478</v>
      </c>
      <c r="G14" s="605"/>
      <c r="H14" s="605"/>
      <c r="I14" s="605"/>
      <c r="J14" s="605" t="s">
        <v>479</v>
      </c>
      <c r="K14" s="605"/>
      <c r="L14" s="605"/>
      <c r="M14" s="605"/>
      <c r="P14" s="610" t="s">
        <v>815</v>
      </c>
      <c r="Q14" s="419"/>
      <c r="R14" s="610" t="s">
        <v>814</v>
      </c>
      <c r="S14" s="579" t="s">
        <v>739</v>
      </c>
      <c r="T14" s="579" t="s">
        <v>587</v>
      </c>
      <c r="U14" s="579"/>
      <c r="V14" s="580" t="s">
        <v>588</v>
      </c>
    </row>
    <row r="15" spans="1:22" ht="69.75" customHeight="1">
      <c r="A15" s="602"/>
      <c r="B15" s="602"/>
      <c r="C15" s="604"/>
      <c r="D15" s="602"/>
      <c r="E15" s="602"/>
      <c r="F15" s="263" t="s">
        <v>480</v>
      </c>
      <c r="G15" s="263" t="s">
        <v>481</v>
      </c>
      <c r="H15" s="263" t="s">
        <v>482</v>
      </c>
      <c r="I15" s="263" t="s">
        <v>483</v>
      </c>
      <c r="J15" s="53" t="s">
        <v>484</v>
      </c>
      <c r="K15" s="53" t="s">
        <v>485</v>
      </c>
      <c r="L15" s="53" t="s">
        <v>486</v>
      </c>
      <c r="M15" s="53" t="s">
        <v>487</v>
      </c>
      <c r="P15" s="610"/>
      <c r="Q15" s="557"/>
      <c r="R15" s="610"/>
      <c r="S15" s="579"/>
      <c r="T15" s="579"/>
      <c r="U15" s="579"/>
      <c r="V15" s="580"/>
    </row>
    <row r="16" spans="1:22" ht="15" customHeight="1">
      <c r="A16" s="615">
        <v>1</v>
      </c>
      <c r="B16" s="616" t="s">
        <v>372</v>
      </c>
      <c r="C16" s="618" t="s">
        <v>3</v>
      </c>
      <c r="D16" s="30" t="s">
        <v>115</v>
      </c>
      <c r="E16" s="31">
        <v>473</v>
      </c>
      <c r="F16" s="268">
        <v>164</v>
      </c>
      <c r="G16" s="268">
        <v>260</v>
      </c>
      <c r="H16" s="268">
        <v>149</v>
      </c>
      <c r="I16" s="268"/>
      <c r="J16" s="34">
        <f t="shared" ref="J16:J79" si="0">IFERROR((F16/E16),"")</f>
        <v>0.34672304439746299</v>
      </c>
      <c r="K16" s="34">
        <f t="shared" ref="K16:K79" si="1">IFERROR(((F16+G16)/E16),"")</f>
        <v>0.89640591966173366</v>
      </c>
      <c r="L16" s="35">
        <f t="shared" ref="L16:L79" si="2">IFERROR(((F16+G16+H16)/E16),"")</f>
        <v>1.2114164904862579</v>
      </c>
      <c r="M16" s="35">
        <f t="shared" ref="M16:M79" si="3">IFERROR(((F16+G16+H16+I16)/E16),"")</f>
        <v>1.2114164904862579</v>
      </c>
      <c r="O16" s="609" t="s">
        <v>3</v>
      </c>
      <c r="P16" s="611" t="s">
        <v>870</v>
      </c>
      <c r="R16" s="619" t="s">
        <v>872</v>
      </c>
      <c r="S16" s="606" t="s">
        <v>869</v>
      </c>
      <c r="T16" s="581">
        <v>0</v>
      </c>
      <c r="U16" s="584" t="str">
        <f>CONCATENATE(IF(T16=0,"",IF(T16=1,'Base de Datos'!$E$249,IF(T16=2,'Base de Datos'!$E$250,IF(T16=3,'Base de Datos'!$E$251)))))</f>
        <v/>
      </c>
      <c r="V16" s="588"/>
    </row>
    <row r="17" spans="1:22" ht="15" customHeight="1">
      <c r="A17" s="615"/>
      <c r="B17" s="617"/>
      <c r="C17" s="618"/>
      <c r="D17" s="36" t="s">
        <v>488</v>
      </c>
      <c r="E17" s="492">
        <v>194</v>
      </c>
      <c r="F17" s="268">
        <f>7-5</f>
        <v>2</v>
      </c>
      <c r="G17" s="268">
        <f>55-32</f>
        <v>23</v>
      </c>
      <c r="H17" s="268">
        <f>118-79</f>
        <v>39</v>
      </c>
      <c r="I17" s="268"/>
      <c r="J17" s="34">
        <f t="shared" si="0"/>
        <v>1.0309278350515464E-2</v>
      </c>
      <c r="K17" s="34">
        <f t="shared" si="1"/>
        <v>0.12886597938144329</v>
      </c>
      <c r="L17" s="35">
        <f t="shared" si="2"/>
        <v>0.32989690721649484</v>
      </c>
      <c r="M17" s="35">
        <f t="shared" si="3"/>
        <v>0.32989690721649484</v>
      </c>
      <c r="O17" s="609"/>
      <c r="P17" s="612"/>
      <c r="R17" s="620"/>
      <c r="S17" s="607"/>
      <c r="T17" s="582"/>
      <c r="U17" s="585"/>
      <c r="V17" s="589"/>
    </row>
    <row r="18" spans="1:22" ht="15" customHeight="1">
      <c r="A18" s="615"/>
      <c r="B18" s="617"/>
      <c r="C18" s="618" t="s">
        <v>4</v>
      </c>
      <c r="D18" s="30" t="s">
        <v>115</v>
      </c>
      <c r="E18" s="31">
        <v>691</v>
      </c>
      <c r="F18" s="268">
        <v>23</v>
      </c>
      <c r="G18" s="268">
        <v>171</v>
      </c>
      <c r="H18" s="268">
        <v>338</v>
      </c>
      <c r="I18" s="268"/>
      <c r="J18" s="34">
        <f t="shared" si="0"/>
        <v>3.3285094066570188E-2</v>
      </c>
      <c r="K18" s="34">
        <f t="shared" si="1"/>
        <v>0.28075253256150506</v>
      </c>
      <c r="L18" s="35">
        <f t="shared" si="2"/>
        <v>0.76989869753979745</v>
      </c>
      <c r="M18" s="35">
        <f t="shared" si="3"/>
        <v>0.76989869753979745</v>
      </c>
      <c r="O18" s="609"/>
      <c r="P18" s="612"/>
      <c r="R18" s="620"/>
      <c r="S18" s="607"/>
      <c r="T18" s="582"/>
      <c r="U18" s="585"/>
      <c r="V18" s="589"/>
    </row>
    <row r="19" spans="1:22" ht="15" customHeight="1">
      <c r="A19" s="615"/>
      <c r="B19" s="617"/>
      <c r="C19" s="618"/>
      <c r="D19" s="36" t="s">
        <v>488</v>
      </c>
      <c r="E19" s="492">
        <v>227</v>
      </c>
      <c r="F19" s="268">
        <f>20-1</f>
        <v>19</v>
      </c>
      <c r="G19" s="268">
        <f>193-115-1</f>
        <v>77</v>
      </c>
      <c r="H19" s="268">
        <f>169-105</f>
        <v>64</v>
      </c>
      <c r="I19" s="268"/>
      <c r="J19" s="34">
        <f t="shared" si="0"/>
        <v>8.3700440528634359E-2</v>
      </c>
      <c r="K19" s="34">
        <f t="shared" si="1"/>
        <v>0.42290748898678415</v>
      </c>
      <c r="L19" s="35">
        <f t="shared" si="2"/>
        <v>0.70484581497797361</v>
      </c>
      <c r="M19" s="35">
        <f t="shared" si="3"/>
        <v>0.70484581497797361</v>
      </c>
      <c r="O19" s="609"/>
      <c r="P19" s="612"/>
      <c r="R19" s="620"/>
      <c r="S19" s="607"/>
      <c r="T19" s="582"/>
      <c r="U19" s="585"/>
      <c r="V19" s="589"/>
    </row>
    <row r="20" spans="1:22" ht="15" customHeight="1">
      <c r="A20" s="615"/>
      <c r="B20" s="617"/>
      <c r="C20" s="618" t="s">
        <v>5</v>
      </c>
      <c r="D20" s="36" t="s">
        <v>115</v>
      </c>
      <c r="E20" s="31">
        <v>745</v>
      </c>
      <c r="F20" s="268">
        <v>7</v>
      </c>
      <c r="G20" s="268">
        <v>94</v>
      </c>
      <c r="H20" s="268">
        <v>70</v>
      </c>
      <c r="I20" s="268"/>
      <c r="J20" s="34">
        <f t="shared" si="0"/>
        <v>9.3959731543624154E-3</v>
      </c>
      <c r="K20" s="34">
        <f t="shared" si="1"/>
        <v>0.13557046979865772</v>
      </c>
      <c r="L20" s="35">
        <f t="shared" si="2"/>
        <v>0.22953020134228189</v>
      </c>
      <c r="M20" s="35">
        <f t="shared" si="3"/>
        <v>0.22953020134228189</v>
      </c>
      <c r="O20" s="609"/>
      <c r="P20" s="612"/>
      <c r="Q20" s="57"/>
      <c r="R20" s="620"/>
      <c r="S20" s="607"/>
      <c r="T20" s="582"/>
      <c r="U20" s="585"/>
      <c r="V20" s="589"/>
    </row>
    <row r="21" spans="1:22" ht="15" customHeight="1">
      <c r="A21" s="615"/>
      <c r="B21" s="617"/>
      <c r="C21" s="618"/>
      <c r="D21" s="36" t="s">
        <v>489</v>
      </c>
      <c r="E21" s="492">
        <v>436</v>
      </c>
      <c r="F21" s="268">
        <f>29-3-3</f>
        <v>23</v>
      </c>
      <c r="G21" s="268">
        <f>101-4-33</f>
        <v>64</v>
      </c>
      <c r="H21" s="268">
        <f>177-73</f>
        <v>104</v>
      </c>
      <c r="I21" s="268"/>
      <c r="J21" s="34">
        <f t="shared" si="0"/>
        <v>5.2752293577981654E-2</v>
      </c>
      <c r="K21" s="34">
        <f t="shared" si="1"/>
        <v>0.19954128440366972</v>
      </c>
      <c r="L21" s="35">
        <f t="shared" si="2"/>
        <v>0.43807339449541283</v>
      </c>
      <c r="M21" s="35">
        <f t="shared" si="3"/>
        <v>0.43807339449541283</v>
      </c>
      <c r="O21" s="609"/>
      <c r="P21" s="612"/>
      <c r="Q21" s="79"/>
      <c r="R21" s="621"/>
      <c r="S21" s="607"/>
      <c r="T21" s="583"/>
      <c r="U21" s="586"/>
      <c r="V21" s="590"/>
    </row>
    <row r="22" spans="1:22" ht="15" customHeight="1">
      <c r="A22" s="615"/>
      <c r="B22" s="617"/>
      <c r="C22" s="618" t="s">
        <v>6</v>
      </c>
      <c r="D22" s="36" t="s">
        <v>115</v>
      </c>
      <c r="E22" s="31">
        <v>1242</v>
      </c>
      <c r="F22" s="268">
        <v>71</v>
      </c>
      <c r="G22" s="268">
        <v>387</v>
      </c>
      <c r="H22" s="268">
        <v>521</v>
      </c>
      <c r="I22" s="268"/>
      <c r="J22" s="34">
        <f t="shared" si="0"/>
        <v>5.7165861513687598E-2</v>
      </c>
      <c r="K22" s="34">
        <f t="shared" si="1"/>
        <v>0.3687600644122383</v>
      </c>
      <c r="L22" s="35">
        <f t="shared" si="2"/>
        <v>0.78824476650563602</v>
      </c>
      <c r="M22" s="35">
        <f t="shared" si="3"/>
        <v>0.78824476650563602</v>
      </c>
      <c r="O22" s="609" t="s">
        <v>4</v>
      </c>
      <c r="P22" s="611" t="s">
        <v>871</v>
      </c>
      <c r="R22" s="619" t="s">
        <v>872</v>
      </c>
      <c r="S22" s="607"/>
      <c r="T22" s="581">
        <v>0</v>
      </c>
      <c r="U22" s="584" t="str">
        <f>CONCATENATE(IF(T22=0,"",IF(T22=1,'Base de Datos'!$E$249,IF(T22=2,'Base de Datos'!$E$250,IF(T22=3,'Base de Datos'!$E$251)))))</f>
        <v/>
      </c>
      <c r="V22" s="588"/>
    </row>
    <row r="23" spans="1:22" ht="15" customHeight="1">
      <c r="A23" s="615"/>
      <c r="B23" s="617"/>
      <c r="C23" s="618"/>
      <c r="D23" s="36" t="s">
        <v>489</v>
      </c>
      <c r="E23" s="492">
        <v>763</v>
      </c>
      <c r="F23" s="268">
        <f>44-1-4</f>
        <v>39</v>
      </c>
      <c r="G23" s="268">
        <f>263-7-34-3</f>
        <v>219</v>
      </c>
      <c r="H23" s="268">
        <f>438-44</f>
        <v>394</v>
      </c>
      <c r="I23" s="268"/>
      <c r="J23" s="34">
        <f t="shared" si="0"/>
        <v>5.1114023591087812E-2</v>
      </c>
      <c r="K23" s="34">
        <f t="shared" si="1"/>
        <v>0.33813892529488859</v>
      </c>
      <c r="L23" s="35">
        <f t="shared" si="2"/>
        <v>0.85452162516382701</v>
      </c>
      <c r="M23" s="35">
        <f t="shared" si="3"/>
        <v>0.85452162516382701</v>
      </c>
      <c r="O23" s="609"/>
      <c r="P23" s="612"/>
      <c r="R23" s="620"/>
      <c r="S23" s="607"/>
      <c r="T23" s="582"/>
      <c r="U23" s="585"/>
      <c r="V23" s="589"/>
    </row>
    <row r="24" spans="1:22" ht="15" customHeight="1">
      <c r="A24" s="591">
        <v>2</v>
      </c>
      <c r="B24" s="592" t="s">
        <v>777</v>
      </c>
      <c r="C24" s="595" t="s">
        <v>3</v>
      </c>
      <c r="D24" s="37" t="s">
        <v>115</v>
      </c>
      <c r="E24" s="38">
        <v>276</v>
      </c>
      <c r="F24" s="499">
        <v>45</v>
      </c>
      <c r="G24" s="268">
        <v>111</v>
      </c>
      <c r="H24" s="268">
        <v>77</v>
      </c>
      <c r="I24" s="268"/>
      <c r="J24" s="40">
        <f t="shared" si="0"/>
        <v>0.16304347826086957</v>
      </c>
      <c r="K24" s="40">
        <f t="shared" si="1"/>
        <v>0.56521739130434778</v>
      </c>
      <c r="L24" s="40">
        <f t="shared" si="2"/>
        <v>0.84420289855072461</v>
      </c>
      <c r="M24" s="40">
        <f t="shared" si="3"/>
        <v>0.84420289855072461</v>
      </c>
      <c r="O24" s="609"/>
      <c r="P24" s="612"/>
      <c r="R24" s="620"/>
      <c r="S24" s="607"/>
      <c r="T24" s="582"/>
      <c r="U24" s="585"/>
      <c r="V24" s="589"/>
    </row>
    <row r="25" spans="1:22" ht="15" customHeight="1">
      <c r="A25" s="591"/>
      <c r="B25" s="593"/>
      <c r="C25" s="595"/>
      <c r="D25" s="41" t="s">
        <v>488</v>
      </c>
      <c r="E25" s="493">
        <v>114</v>
      </c>
      <c r="F25" s="499">
        <v>0</v>
      </c>
      <c r="G25" s="268">
        <f>19-12</f>
        <v>7</v>
      </c>
      <c r="H25" s="268">
        <f>69-54</f>
        <v>15</v>
      </c>
      <c r="I25" s="268"/>
      <c r="J25" s="40">
        <f t="shared" si="0"/>
        <v>0</v>
      </c>
      <c r="K25" s="40">
        <f t="shared" si="1"/>
        <v>6.1403508771929821E-2</v>
      </c>
      <c r="L25" s="40">
        <f t="shared" si="2"/>
        <v>0.19298245614035087</v>
      </c>
      <c r="M25" s="40">
        <f t="shared" si="3"/>
        <v>0.19298245614035087</v>
      </c>
      <c r="O25" s="609"/>
      <c r="P25" s="612"/>
      <c r="R25" s="620"/>
      <c r="S25" s="607"/>
      <c r="T25" s="582"/>
      <c r="U25" s="585"/>
      <c r="V25" s="589"/>
    </row>
    <row r="26" spans="1:22" ht="15" customHeight="1">
      <c r="A26" s="591"/>
      <c r="B26" s="593"/>
      <c r="C26" s="595" t="s">
        <v>4</v>
      </c>
      <c r="D26" s="37" t="s">
        <v>115</v>
      </c>
      <c r="E26" s="38">
        <v>404</v>
      </c>
      <c r="F26" s="499">
        <v>7</v>
      </c>
      <c r="G26" s="268">
        <v>81</v>
      </c>
      <c r="H26" s="268">
        <v>58</v>
      </c>
      <c r="I26" s="268"/>
      <c r="J26" s="40">
        <f t="shared" si="0"/>
        <v>1.7326732673267328E-2</v>
      </c>
      <c r="K26" s="40">
        <f t="shared" si="1"/>
        <v>0.21782178217821782</v>
      </c>
      <c r="L26" s="40">
        <f t="shared" si="2"/>
        <v>0.36138613861386137</v>
      </c>
      <c r="M26" s="40">
        <f t="shared" si="3"/>
        <v>0.36138613861386137</v>
      </c>
      <c r="O26" s="609"/>
      <c r="P26" s="612"/>
      <c r="Q26" s="57"/>
      <c r="R26" s="620"/>
      <c r="S26" s="607"/>
      <c r="T26" s="582"/>
      <c r="U26" s="585"/>
      <c r="V26" s="589"/>
    </row>
    <row r="27" spans="1:22" ht="15" customHeight="1">
      <c r="A27" s="591"/>
      <c r="B27" s="593"/>
      <c r="C27" s="595"/>
      <c r="D27" s="41" t="s">
        <v>488</v>
      </c>
      <c r="E27" s="493">
        <v>133</v>
      </c>
      <c r="F27" s="499">
        <v>5</v>
      </c>
      <c r="G27" s="268">
        <f>74-47</f>
        <v>27</v>
      </c>
      <c r="H27" s="268">
        <f>105-82</f>
        <v>23</v>
      </c>
      <c r="I27" s="268"/>
      <c r="J27" s="40">
        <f t="shared" si="0"/>
        <v>3.7593984962406013E-2</v>
      </c>
      <c r="K27" s="40">
        <f t="shared" si="1"/>
        <v>0.24060150375939848</v>
      </c>
      <c r="L27" s="40">
        <f t="shared" si="2"/>
        <v>0.41353383458646614</v>
      </c>
      <c r="M27" s="40">
        <f t="shared" si="3"/>
        <v>0.41353383458646614</v>
      </c>
      <c r="O27" s="609"/>
      <c r="P27" s="612"/>
      <c r="Q27" s="79"/>
      <c r="R27" s="621"/>
      <c r="S27" s="607"/>
      <c r="T27" s="583"/>
      <c r="U27" s="586"/>
      <c r="V27" s="590"/>
    </row>
    <row r="28" spans="1:22" ht="15" customHeight="1">
      <c r="A28" s="591"/>
      <c r="B28" s="593"/>
      <c r="C28" s="595" t="s">
        <v>5</v>
      </c>
      <c r="D28" s="41" t="s">
        <v>115</v>
      </c>
      <c r="E28" s="38">
        <v>354</v>
      </c>
      <c r="F28" s="268">
        <v>2</v>
      </c>
      <c r="G28" s="268">
        <v>31</v>
      </c>
      <c r="H28" s="268">
        <v>26</v>
      </c>
      <c r="I28" s="268"/>
      <c r="J28" s="40">
        <f t="shared" si="0"/>
        <v>5.6497175141242938E-3</v>
      </c>
      <c r="K28" s="40">
        <f t="shared" si="1"/>
        <v>9.3220338983050849E-2</v>
      </c>
      <c r="L28" s="40">
        <f t="shared" si="2"/>
        <v>0.16666666666666666</v>
      </c>
      <c r="M28" s="40">
        <f t="shared" si="3"/>
        <v>0.16666666666666666</v>
      </c>
      <c r="O28" s="609" t="s">
        <v>738</v>
      </c>
      <c r="P28" s="611" t="s">
        <v>868</v>
      </c>
      <c r="R28" s="622" t="s">
        <v>873</v>
      </c>
      <c r="S28" s="607"/>
      <c r="T28" s="581">
        <v>0</v>
      </c>
      <c r="U28" s="584" t="str">
        <f>CONCATENATE(IF(T28=0,"",IF(T28=1,'Base de Datos'!$E$249,IF(T28=2,'Base de Datos'!$E$250,IF(T28=3,'Base de Datos'!$E$251)))))</f>
        <v/>
      </c>
      <c r="V28" s="588"/>
    </row>
    <row r="29" spans="1:22" ht="15" customHeight="1">
      <c r="A29" s="591"/>
      <c r="B29" s="593"/>
      <c r="C29" s="595"/>
      <c r="D29" s="41" t="s">
        <v>489</v>
      </c>
      <c r="E29" s="493">
        <v>207</v>
      </c>
      <c r="F29" s="268">
        <f>8-1</f>
        <v>7</v>
      </c>
      <c r="G29" s="268">
        <f>52-21</f>
        <v>31</v>
      </c>
      <c r="H29" s="268">
        <f>66-28</f>
        <v>38</v>
      </c>
      <c r="I29" s="268"/>
      <c r="J29" s="40">
        <f t="shared" si="0"/>
        <v>3.3816425120772944E-2</v>
      </c>
      <c r="K29" s="40">
        <f t="shared" si="1"/>
        <v>0.18357487922705315</v>
      </c>
      <c r="L29" s="40">
        <f t="shared" si="2"/>
        <v>0.3671497584541063</v>
      </c>
      <c r="M29" s="40">
        <f t="shared" si="3"/>
        <v>0.3671497584541063</v>
      </c>
      <c r="O29" s="609"/>
      <c r="P29" s="612"/>
      <c r="R29" s="623"/>
      <c r="S29" s="607"/>
      <c r="T29" s="582"/>
      <c r="U29" s="585"/>
      <c r="V29" s="589"/>
    </row>
    <row r="30" spans="1:22" ht="14.25" customHeight="1">
      <c r="A30" s="591"/>
      <c r="B30" s="593"/>
      <c r="C30" s="595" t="s">
        <v>6</v>
      </c>
      <c r="D30" s="41" t="s">
        <v>115</v>
      </c>
      <c r="E30" s="38">
        <v>484</v>
      </c>
      <c r="F30" s="268">
        <v>42</v>
      </c>
      <c r="G30" s="268">
        <v>108</v>
      </c>
      <c r="H30" s="268">
        <v>112</v>
      </c>
      <c r="I30" s="268"/>
      <c r="J30" s="40">
        <f t="shared" si="0"/>
        <v>8.6776859504132234E-2</v>
      </c>
      <c r="K30" s="40">
        <f t="shared" si="1"/>
        <v>0.30991735537190085</v>
      </c>
      <c r="L30" s="40">
        <f t="shared" si="2"/>
        <v>0.54132231404958675</v>
      </c>
      <c r="M30" s="40">
        <f t="shared" si="3"/>
        <v>0.54132231404958675</v>
      </c>
      <c r="O30" s="609"/>
      <c r="P30" s="612"/>
      <c r="R30" s="623"/>
      <c r="S30" s="607"/>
      <c r="T30" s="582"/>
      <c r="U30" s="585"/>
      <c r="V30" s="589"/>
    </row>
    <row r="31" spans="1:22" ht="15" customHeight="1">
      <c r="A31" s="591"/>
      <c r="B31" s="594"/>
      <c r="C31" s="595"/>
      <c r="D31" s="41" t="s">
        <v>489</v>
      </c>
      <c r="E31" s="493">
        <v>298</v>
      </c>
      <c r="F31" s="268">
        <f>30-2</f>
        <v>28</v>
      </c>
      <c r="G31" s="268">
        <f>150-37</f>
        <v>113</v>
      </c>
      <c r="H31" s="268">
        <f>156-22</f>
        <v>134</v>
      </c>
      <c r="I31" s="268"/>
      <c r="J31" s="40">
        <f t="shared" si="0"/>
        <v>9.3959731543624164E-2</v>
      </c>
      <c r="K31" s="40">
        <f t="shared" si="1"/>
        <v>0.47315436241610737</v>
      </c>
      <c r="L31" s="40">
        <f t="shared" si="2"/>
        <v>0.92281879194630867</v>
      </c>
      <c r="M31" s="40">
        <f t="shared" si="3"/>
        <v>0.92281879194630867</v>
      </c>
      <c r="O31" s="609"/>
      <c r="P31" s="612"/>
      <c r="R31" s="623"/>
      <c r="S31" s="607"/>
      <c r="T31" s="582"/>
      <c r="U31" s="585"/>
      <c r="V31" s="589"/>
    </row>
    <row r="32" spans="1:22" ht="15" customHeight="1">
      <c r="A32" s="596">
        <v>3</v>
      </c>
      <c r="B32" s="616" t="s">
        <v>778</v>
      </c>
      <c r="C32" s="600" t="s">
        <v>3</v>
      </c>
      <c r="D32" s="42" t="s">
        <v>115</v>
      </c>
      <c r="E32" s="497">
        <v>290</v>
      </c>
      <c r="F32" s="268">
        <v>147</v>
      </c>
      <c r="G32" s="268">
        <v>138</v>
      </c>
      <c r="H32" s="268">
        <v>44</v>
      </c>
      <c r="I32" s="268"/>
      <c r="J32" s="43">
        <f t="shared" si="0"/>
        <v>0.50689655172413794</v>
      </c>
      <c r="K32" s="35">
        <f t="shared" si="1"/>
        <v>0.98275862068965514</v>
      </c>
      <c r="L32" s="35">
        <f t="shared" si="2"/>
        <v>1.1344827586206896</v>
      </c>
      <c r="M32" s="35">
        <f t="shared" si="3"/>
        <v>1.1344827586206896</v>
      </c>
      <c r="O32" s="609"/>
      <c r="P32" s="612"/>
      <c r="R32" s="623"/>
      <c r="S32" s="607"/>
      <c r="T32" s="582"/>
      <c r="U32" s="585"/>
      <c r="V32" s="589"/>
    </row>
    <row r="33" spans="1:22" ht="15" customHeight="1">
      <c r="A33" s="596"/>
      <c r="B33" s="617"/>
      <c r="C33" s="600"/>
      <c r="D33" s="44" t="s">
        <v>488</v>
      </c>
      <c r="E33" s="498">
        <v>119</v>
      </c>
      <c r="F33" s="268">
        <v>0</v>
      </c>
      <c r="G33" s="268">
        <f>43-34</f>
        <v>9</v>
      </c>
      <c r="H33" s="268">
        <v>32</v>
      </c>
      <c r="I33" s="268"/>
      <c r="J33" s="43">
        <f t="shared" si="0"/>
        <v>0</v>
      </c>
      <c r="K33" s="35">
        <f t="shared" si="1"/>
        <v>7.5630252100840331E-2</v>
      </c>
      <c r="L33" s="35">
        <f t="shared" si="2"/>
        <v>0.34453781512605042</v>
      </c>
      <c r="M33" s="35">
        <f t="shared" si="3"/>
        <v>0.34453781512605042</v>
      </c>
      <c r="O33" s="609"/>
      <c r="P33" s="612"/>
      <c r="R33" s="623"/>
      <c r="S33" s="607"/>
      <c r="T33" s="583"/>
      <c r="U33" s="586"/>
      <c r="V33" s="590"/>
    </row>
    <row r="34" spans="1:22" ht="15" customHeight="1">
      <c r="A34" s="596"/>
      <c r="B34" s="617"/>
      <c r="C34" s="600" t="s">
        <v>4</v>
      </c>
      <c r="D34" s="42" t="s">
        <v>115</v>
      </c>
      <c r="E34" s="497">
        <v>422</v>
      </c>
      <c r="F34" s="268">
        <v>0</v>
      </c>
      <c r="G34" s="268">
        <v>40</v>
      </c>
      <c r="H34" s="268">
        <v>38</v>
      </c>
      <c r="I34" s="268"/>
      <c r="J34" s="43">
        <f t="shared" si="0"/>
        <v>0</v>
      </c>
      <c r="K34" s="35">
        <f t="shared" si="1"/>
        <v>9.4786729857819899E-2</v>
      </c>
      <c r="L34" s="35">
        <f t="shared" si="2"/>
        <v>0.18483412322274881</v>
      </c>
      <c r="M34" s="35">
        <f t="shared" si="3"/>
        <v>0.18483412322274881</v>
      </c>
      <c r="O34" s="609" t="s">
        <v>6</v>
      </c>
      <c r="P34" s="611" t="s">
        <v>868</v>
      </c>
      <c r="R34" s="577" t="s">
        <v>873</v>
      </c>
      <c r="S34" s="607"/>
      <c r="T34" s="581">
        <v>0</v>
      </c>
      <c r="U34" s="584" t="str">
        <f>CONCATENATE(IF(T34=0,"",IF(T34=1,'Base de Datos'!$E$249,IF(T34=2,'Base de Datos'!$E$250,IF(T34=3,'Base de Datos'!$E$251)))))</f>
        <v/>
      </c>
      <c r="V34" s="588"/>
    </row>
    <row r="35" spans="1:22" ht="15" customHeight="1">
      <c r="A35" s="596"/>
      <c r="B35" s="617"/>
      <c r="C35" s="600"/>
      <c r="D35" s="44" t="s">
        <v>488</v>
      </c>
      <c r="E35" s="498">
        <v>139</v>
      </c>
      <c r="F35" s="268">
        <v>32</v>
      </c>
      <c r="G35" s="268">
        <f>125-91</f>
        <v>34</v>
      </c>
      <c r="H35" s="268">
        <v>48</v>
      </c>
      <c r="I35" s="268"/>
      <c r="J35" s="43">
        <f t="shared" si="0"/>
        <v>0.23021582733812951</v>
      </c>
      <c r="K35" s="35">
        <f t="shared" si="1"/>
        <v>0.47482014388489208</v>
      </c>
      <c r="L35" s="35">
        <f t="shared" si="2"/>
        <v>0.82014388489208634</v>
      </c>
      <c r="M35" s="35">
        <f t="shared" si="3"/>
        <v>0.82014388489208634</v>
      </c>
      <c r="O35" s="609"/>
      <c r="P35" s="612"/>
      <c r="R35" s="578"/>
      <c r="S35" s="607"/>
      <c r="T35" s="582"/>
      <c r="U35" s="585"/>
      <c r="V35" s="589"/>
    </row>
    <row r="36" spans="1:22" ht="15" customHeight="1">
      <c r="A36" s="596"/>
      <c r="B36" s="617"/>
      <c r="C36" s="600" t="s">
        <v>5</v>
      </c>
      <c r="D36" s="44" t="s">
        <v>115</v>
      </c>
      <c r="E36" s="497">
        <v>216</v>
      </c>
      <c r="F36" s="499">
        <v>1</v>
      </c>
      <c r="G36" s="268">
        <v>11</v>
      </c>
      <c r="H36" s="268">
        <v>24</v>
      </c>
      <c r="I36" s="268"/>
      <c r="J36" s="43">
        <f t="shared" si="0"/>
        <v>4.6296296296296294E-3</v>
      </c>
      <c r="K36" s="35">
        <f t="shared" si="1"/>
        <v>5.5555555555555552E-2</v>
      </c>
      <c r="L36" s="35">
        <f t="shared" si="2"/>
        <v>0.16666666666666666</v>
      </c>
      <c r="M36" s="35">
        <f t="shared" si="3"/>
        <v>0.16666666666666666</v>
      </c>
      <c r="O36" s="609"/>
      <c r="P36" s="612"/>
      <c r="R36" s="578"/>
      <c r="S36" s="607"/>
      <c r="T36" s="582"/>
      <c r="U36" s="585"/>
      <c r="V36" s="589"/>
    </row>
    <row r="37" spans="1:22" ht="15" customHeight="1">
      <c r="A37" s="596"/>
      <c r="B37" s="617"/>
      <c r="C37" s="600"/>
      <c r="D37" s="44" t="s">
        <v>489</v>
      </c>
      <c r="E37" s="498">
        <v>126</v>
      </c>
      <c r="F37" s="499">
        <v>0</v>
      </c>
      <c r="G37" s="268">
        <f>23-9-1</f>
        <v>13</v>
      </c>
      <c r="H37" s="268">
        <v>42</v>
      </c>
      <c r="I37" s="268"/>
      <c r="J37" s="43">
        <f t="shared" si="0"/>
        <v>0</v>
      </c>
      <c r="K37" s="35">
        <f t="shared" si="1"/>
        <v>0.10317460317460317</v>
      </c>
      <c r="L37" s="35">
        <f t="shared" si="2"/>
        <v>0.43650793650793651</v>
      </c>
      <c r="M37" s="35">
        <f t="shared" si="3"/>
        <v>0.43650793650793651</v>
      </c>
      <c r="O37" s="609"/>
      <c r="P37" s="612"/>
      <c r="R37" s="578"/>
      <c r="S37" s="607"/>
      <c r="T37" s="582"/>
      <c r="U37" s="585"/>
      <c r="V37" s="589"/>
    </row>
    <row r="38" spans="1:22" ht="15" customHeight="1">
      <c r="A38" s="596"/>
      <c r="B38" s="617"/>
      <c r="C38" s="600" t="s">
        <v>6</v>
      </c>
      <c r="D38" s="44" t="s">
        <v>115</v>
      </c>
      <c r="E38" s="497">
        <v>284</v>
      </c>
      <c r="F38" s="499">
        <v>2</v>
      </c>
      <c r="G38" s="268">
        <v>76</v>
      </c>
      <c r="H38" s="268">
        <v>108</v>
      </c>
      <c r="I38" s="268"/>
      <c r="J38" s="43">
        <f t="shared" si="0"/>
        <v>7.0422535211267607E-3</v>
      </c>
      <c r="K38" s="35">
        <f t="shared" si="1"/>
        <v>0.27464788732394368</v>
      </c>
      <c r="L38" s="35">
        <f t="shared" si="2"/>
        <v>0.65492957746478875</v>
      </c>
      <c r="M38" s="35">
        <f t="shared" si="3"/>
        <v>0.65492957746478875</v>
      </c>
      <c r="O38" s="609"/>
      <c r="P38" s="612"/>
      <c r="R38" s="578"/>
      <c r="S38" s="607"/>
      <c r="T38" s="582"/>
      <c r="U38" s="585"/>
      <c r="V38" s="589"/>
    </row>
    <row r="39" spans="1:22" ht="15" customHeight="1">
      <c r="A39" s="596"/>
      <c r="B39" s="617"/>
      <c r="C39" s="600"/>
      <c r="D39" s="44" t="s">
        <v>489</v>
      </c>
      <c r="E39" s="498">
        <v>174</v>
      </c>
      <c r="F39" s="499">
        <v>7</v>
      </c>
      <c r="G39" s="268">
        <f>49-6-2</f>
        <v>41</v>
      </c>
      <c r="H39" s="268">
        <v>83</v>
      </c>
      <c r="I39" s="268"/>
      <c r="J39" s="43">
        <f t="shared" si="0"/>
        <v>4.0229885057471264E-2</v>
      </c>
      <c r="K39" s="35">
        <f t="shared" si="1"/>
        <v>0.27586206896551724</v>
      </c>
      <c r="L39" s="35">
        <f t="shared" si="2"/>
        <v>0.75287356321839083</v>
      </c>
      <c r="M39" s="35">
        <f t="shared" si="3"/>
        <v>0.75287356321839083</v>
      </c>
      <c r="O39" s="609"/>
      <c r="P39" s="612"/>
      <c r="R39" s="578"/>
      <c r="S39" s="608"/>
      <c r="T39" s="583"/>
      <c r="U39" s="586"/>
      <c r="V39" s="590"/>
    </row>
    <row r="40" spans="1:22" ht="15" customHeight="1">
      <c r="A40" s="591">
        <v>4</v>
      </c>
      <c r="B40" s="592" t="s">
        <v>779</v>
      </c>
      <c r="C40" s="595" t="s">
        <v>3</v>
      </c>
      <c r="D40" s="37" t="s">
        <v>115</v>
      </c>
      <c r="E40" s="38">
        <v>302</v>
      </c>
      <c r="F40" s="268">
        <v>21</v>
      </c>
      <c r="G40" s="268">
        <v>61</v>
      </c>
      <c r="H40" s="268">
        <v>30</v>
      </c>
      <c r="I40" s="268"/>
      <c r="J40" s="40">
        <f t="shared" si="0"/>
        <v>6.9536423841059597E-2</v>
      </c>
      <c r="K40" s="40">
        <f t="shared" si="1"/>
        <v>0.27152317880794702</v>
      </c>
      <c r="L40" s="40">
        <f t="shared" si="2"/>
        <v>0.37086092715231789</v>
      </c>
      <c r="M40" s="40">
        <f t="shared" si="3"/>
        <v>0.37086092715231789</v>
      </c>
      <c r="T40" s="28"/>
    </row>
    <row r="41" spans="1:22" ht="15" customHeight="1">
      <c r="A41" s="591"/>
      <c r="B41" s="593"/>
      <c r="C41" s="595"/>
      <c r="D41" s="41" t="s">
        <v>488</v>
      </c>
      <c r="E41" s="493">
        <v>124</v>
      </c>
      <c r="F41" s="268">
        <f>4-4</f>
        <v>0</v>
      </c>
      <c r="G41" s="268">
        <f>78-60</f>
        <v>18</v>
      </c>
      <c r="H41" s="268">
        <v>20</v>
      </c>
      <c r="I41" s="268"/>
      <c r="J41" s="40">
        <f t="shared" si="0"/>
        <v>0</v>
      </c>
      <c r="K41" s="40">
        <f t="shared" si="1"/>
        <v>0.14516129032258066</v>
      </c>
      <c r="L41" s="40">
        <f t="shared" si="2"/>
        <v>0.30645161290322581</v>
      </c>
      <c r="M41" s="40">
        <f t="shared" si="3"/>
        <v>0.30645161290322581</v>
      </c>
      <c r="T41" s="28"/>
    </row>
    <row r="42" spans="1:22" ht="15" customHeight="1">
      <c r="A42" s="591"/>
      <c r="B42" s="593"/>
      <c r="C42" s="595" t="s">
        <v>4</v>
      </c>
      <c r="D42" s="37" t="s">
        <v>115</v>
      </c>
      <c r="E42" s="38">
        <v>440</v>
      </c>
      <c r="F42" s="268">
        <v>22</v>
      </c>
      <c r="G42" s="268">
        <v>60</v>
      </c>
      <c r="H42" s="268">
        <v>72</v>
      </c>
      <c r="I42" s="268"/>
      <c r="J42" s="40">
        <f t="shared" si="0"/>
        <v>0.05</v>
      </c>
      <c r="K42" s="40">
        <f t="shared" si="1"/>
        <v>0.18636363636363637</v>
      </c>
      <c r="L42" s="40">
        <f t="shared" si="2"/>
        <v>0.35</v>
      </c>
      <c r="M42" s="40">
        <f t="shared" si="3"/>
        <v>0.35</v>
      </c>
      <c r="T42" s="28"/>
    </row>
    <row r="43" spans="1:22" ht="15" customHeight="1">
      <c r="A43" s="591"/>
      <c r="B43" s="593"/>
      <c r="C43" s="595"/>
      <c r="D43" s="41" t="s">
        <v>488</v>
      </c>
      <c r="E43" s="493">
        <v>145</v>
      </c>
      <c r="F43" s="268">
        <v>22</v>
      </c>
      <c r="G43" s="268">
        <f>127-90</f>
        <v>37</v>
      </c>
      <c r="H43" s="268">
        <v>53</v>
      </c>
      <c r="I43" s="268"/>
      <c r="J43" s="40">
        <f t="shared" si="0"/>
        <v>0.15172413793103448</v>
      </c>
      <c r="K43" s="40">
        <f t="shared" si="1"/>
        <v>0.40689655172413791</v>
      </c>
      <c r="L43" s="40">
        <f t="shared" si="2"/>
        <v>0.77241379310344827</v>
      </c>
      <c r="M43" s="40">
        <f t="shared" si="3"/>
        <v>0.77241379310344827</v>
      </c>
      <c r="T43" s="28"/>
    </row>
    <row r="44" spans="1:22" ht="15" customHeight="1">
      <c r="A44" s="591"/>
      <c r="B44" s="593"/>
      <c r="C44" s="595" t="s">
        <v>5</v>
      </c>
      <c r="D44" s="41" t="s">
        <v>115</v>
      </c>
      <c r="E44" s="38">
        <v>418</v>
      </c>
      <c r="F44" s="268">
        <v>6</v>
      </c>
      <c r="G44" s="268">
        <v>44</v>
      </c>
      <c r="H44" s="268">
        <v>40</v>
      </c>
      <c r="I44" s="268"/>
      <c r="J44" s="40">
        <f t="shared" si="0"/>
        <v>1.4354066985645933E-2</v>
      </c>
      <c r="K44" s="40">
        <f t="shared" si="1"/>
        <v>0.11961722488038277</v>
      </c>
      <c r="L44" s="40">
        <f t="shared" si="2"/>
        <v>0.21531100478468901</v>
      </c>
      <c r="M44" s="40">
        <f t="shared" si="3"/>
        <v>0.21531100478468901</v>
      </c>
      <c r="T44" s="28"/>
    </row>
    <row r="45" spans="1:22" ht="15" customHeight="1">
      <c r="A45" s="591"/>
      <c r="B45" s="593"/>
      <c r="C45" s="595"/>
      <c r="D45" s="41" t="s">
        <v>489</v>
      </c>
      <c r="E45" s="493">
        <v>244</v>
      </c>
      <c r="F45" s="268">
        <f>6-1</f>
        <v>5</v>
      </c>
      <c r="G45" s="268">
        <f>63-2-29-1</f>
        <v>31</v>
      </c>
      <c r="H45" s="268">
        <v>31</v>
      </c>
      <c r="I45" s="268"/>
      <c r="J45" s="40">
        <f t="shared" si="0"/>
        <v>2.0491803278688523E-2</v>
      </c>
      <c r="K45" s="40">
        <f t="shared" si="1"/>
        <v>0.14754098360655737</v>
      </c>
      <c r="L45" s="40">
        <f t="shared" si="2"/>
        <v>0.27459016393442626</v>
      </c>
      <c r="M45" s="40">
        <f t="shared" si="3"/>
        <v>0.27459016393442626</v>
      </c>
      <c r="T45" s="28"/>
    </row>
    <row r="46" spans="1:22" ht="15" customHeight="1">
      <c r="A46" s="591"/>
      <c r="B46" s="593"/>
      <c r="C46" s="595" t="s">
        <v>6</v>
      </c>
      <c r="D46" s="41" t="s">
        <v>115</v>
      </c>
      <c r="E46" s="38">
        <v>508</v>
      </c>
      <c r="F46" s="268">
        <v>37</v>
      </c>
      <c r="G46" s="268">
        <v>109</v>
      </c>
      <c r="H46" s="268">
        <v>140</v>
      </c>
      <c r="I46" s="268"/>
      <c r="J46" s="40">
        <f t="shared" si="0"/>
        <v>7.2834645669291334E-2</v>
      </c>
      <c r="K46" s="40">
        <f t="shared" si="1"/>
        <v>0.2874015748031496</v>
      </c>
      <c r="L46" s="40">
        <f t="shared" si="2"/>
        <v>0.56299212598425197</v>
      </c>
      <c r="M46" s="40">
        <f t="shared" si="3"/>
        <v>0.56299212598425197</v>
      </c>
      <c r="T46" s="28"/>
    </row>
    <row r="47" spans="1:22" ht="15" customHeight="1">
      <c r="A47" s="591"/>
      <c r="B47" s="594"/>
      <c r="C47" s="595"/>
      <c r="D47" s="41" t="s">
        <v>489</v>
      </c>
      <c r="E47" s="493">
        <v>311</v>
      </c>
      <c r="F47" s="268">
        <v>17</v>
      </c>
      <c r="G47" s="268">
        <f>112-8</f>
        <v>104</v>
      </c>
      <c r="H47" s="268">
        <v>109</v>
      </c>
      <c r="I47" s="268"/>
      <c r="J47" s="40">
        <f t="shared" si="0"/>
        <v>5.4662379421221867E-2</v>
      </c>
      <c r="K47" s="40">
        <f t="shared" si="1"/>
        <v>0.38906752411575563</v>
      </c>
      <c r="L47" s="40">
        <f t="shared" si="2"/>
        <v>0.73954983922829587</v>
      </c>
      <c r="M47" s="40">
        <f t="shared" si="3"/>
        <v>0.73954983922829587</v>
      </c>
      <c r="T47" s="28"/>
    </row>
    <row r="48" spans="1:22" ht="15" customHeight="1">
      <c r="A48" s="596">
        <v>5</v>
      </c>
      <c r="B48" s="597" t="s">
        <v>780</v>
      </c>
      <c r="C48" s="600" t="s">
        <v>3</v>
      </c>
      <c r="D48" s="42" t="s">
        <v>115</v>
      </c>
      <c r="E48" s="497">
        <v>152</v>
      </c>
      <c r="F48" s="499">
        <v>1</v>
      </c>
      <c r="G48" s="268">
        <v>24</v>
      </c>
      <c r="H48" s="268">
        <v>8</v>
      </c>
      <c r="I48" s="268"/>
      <c r="J48" s="43">
        <f t="shared" si="0"/>
        <v>6.5789473684210523E-3</v>
      </c>
      <c r="K48" s="35">
        <f t="shared" si="1"/>
        <v>0.16447368421052633</v>
      </c>
      <c r="L48" s="35">
        <f t="shared" si="2"/>
        <v>0.21710526315789475</v>
      </c>
      <c r="M48" s="35">
        <f t="shared" si="3"/>
        <v>0.21710526315789475</v>
      </c>
      <c r="T48" s="28"/>
    </row>
    <row r="49" spans="1:20" ht="15" customHeight="1">
      <c r="A49" s="596"/>
      <c r="B49" s="598"/>
      <c r="C49" s="600"/>
      <c r="D49" s="44" t="s">
        <v>488</v>
      </c>
      <c r="E49" s="498">
        <v>62</v>
      </c>
      <c r="F49" s="499">
        <f>7-5</f>
        <v>2</v>
      </c>
      <c r="G49" s="268">
        <f>15-7</f>
        <v>8</v>
      </c>
      <c r="H49" s="268">
        <v>6</v>
      </c>
      <c r="I49" s="268"/>
      <c r="J49" s="43">
        <f t="shared" si="0"/>
        <v>3.2258064516129031E-2</v>
      </c>
      <c r="K49" s="35">
        <f t="shared" si="1"/>
        <v>0.16129032258064516</v>
      </c>
      <c r="L49" s="35">
        <f t="shared" si="2"/>
        <v>0.25806451612903225</v>
      </c>
      <c r="M49" s="35">
        <f t="shared" si="3"/>
        <v>0.25806451612903225</v>
      </c>
      <c r="T49" s="28"/>
    </row>
    <row r="50" spans="1:20" ht="15" customHeight="1">
      <c r="A50" s="596"/>
      <c r="B50" s="598"/>
      <c r="C50" s="600" t="s">
        <v>4</v>
      </c>
      <c r="D50" s="42" t="s">
        <v>115</v>
      </c>
      <c r="E50" s="497">
        <v>222</v>
      </c>
      <c r="F50" s="499">
        <v>16</v>
      </c>
      <c r="G50" s="268">
        <v>29</v>
      </c>
      <c r="H50" s="268">
        <v>45</v>
      </c>
      <c r="I50" s="268"/>
      <c r="J50" s="43">
        <f t="shared" si="0"/>
        <v>7.2072072072072071E-2</v>
      </c>
      <c r="K50" s="35">
        <f t="shared" si="1"/>
        <v>0.20270270270270271</v>
      </c>
      <c r="L50" s="35">
        <f t="shared" si="2"/>
        <v>0.40540540540540543</v>
      </c>
      <c r="M50" s="35">
        <f t="shared" si="3"/>
        <v>0.40540540540540543</v>
      </c>
      <c r="T50" s="28"/>
    </row>
    <row r="51" spans="1:20" ht="15" customHeight="1">
      <c r="A51" s="596"/>
      <c r="B51" s="598"/>
      <c r="C51" s="600"/>
      <c r="D51" s="44" t="s">
        <v>488</v>
      </c>
      <c r="E51" s="498">
        <v>73</v>
      </c>
      <c r="F51" s="499">
        <v>4</v>
      </c>
      <c r="G51" s="268">
        <f>54-48</f>
        <v>6</v>
      </c>
      <c r="H51" s="268">
        <v>22</v>
      </c>
      <c r="I51" s="268"/>
      <c r="J51" s="43">
        <f t="shared" si="0"/>
        <v>5.4794520547945202E-2</v>
      </c>
      <c r="K51" s="35">
        <f t="shared" si="1"/>
        <v>0.13698630136986301</v>
      </c>
      <c r="L51" s="35">
        <f t="shared" si="2"/>
        <v>0.43835616438356162</v>
      </c>
      <c r="M51" s="35">
        <f t="shared" si="3"/>
        <v>0.43835616438356162</v>
      </c>
      <c r="T51" s="28"/>
    </row>
    <row r="52" spans="1:20" ht="15" customHeight="1">
      <c r="A52" s="596"/>
      <c r="B52" s="598"/>
      <c r="C52" s="600" t="s">
        <v>5</v>
      </c>
      <c r="D52" s="44" t="s">
        <v>115</v>
      </c>
      <c r="E52" s="497">
        <v>250</v>
      </c>
      <c r="F52" s="268">
        <v>18</v>
      </c>
      <c r="G52" s="268">
        <v>47</v>
      </c>
      <c r="H52" s="268">
        <v>42</v>
      </c>
      <c r="I52" s="268"/>
      <c r="J52" s="43">
        <f t="shared" si="0"/>
        <v>7.1999999999999995E-2</v>
      </c>
      <c r="K52" s="35">
        <f t="shared" si="1"/>
        <v>0.26</v>
      </c>
      <c r="L52" s="35">
        <f t="shared" si="2"/>
        <v>0.42799999999999999</v>
      </c>
      <c r="M52" s="35">
        <f t="shared" si="3"/>
        <v>0.42799999999999999</v>
      </c>
      <c r="T52" s="28"/>
    </row>
    <row r="53" spans="1:20" ht="15" customHeight="1">
      <c r="A53" s="596"/>
      <c r="B53" s="598"/>
      <c r="C53" s="600"/>
      <c r="D53" s="44" t="s">
        <v>489</v>
      </c>
      <c r="E53" s="498">
        <v>146</v>
      </c>
      <c r="F53" s="268">
        <v>4</v>
      </c>
      <c r="G53" s="268">
        <f>70-27</f>
        <v>43</v>
      </c>
      <c r="H53" s="268">
        <v>37</v>
      </c>
      <c r="I53" s="268"/>
      <c r="J53" s="43">
        <f t="shared" si="0"/>
        <v>2.7397260273972601E-2</v>
      </c>
      <c r="K53" s="35">
        <f t="shared" si="1"/>
        <v>0.32191780821917809</v>
      </c>
      <c r="L53" s="35">
        <f t="shared" si="2"/>
        <v>0.57534246575342463</v>
      </c>
      <c r="M53" s="35">
        <f t="shared" si="3"/>
        <v>0.57534246575342463</v>
      </c>
      <c r="T53" s="28"/>
    </row>
    <row r="54" spans="1:20" ht="15" customHeight="1">
      <c r="A54" s="596"/>
      <c r="B54" s="598"/>
      <c r="C54" s="600" t="s">
        <v>6</v>
      </c>
      <c r="D54" s="44" t="s">
        <v>115</v>
      </c>
      <c r="E54" s="497">
        <v>292</v>
      </c>
      <c r="F54" s="268">
        <v>34</v>
      </c>
      <c r="G54" s="268">
        <v>82</v>
      </c>
      <c r="H54" s="268">
        <v>109</v>
      </c>
      <c r="I54" s="268"/>
      <c r="J54" s="43">
        <f t="shared" si="0"/>
        <v>0.11643835616438356</v>
      </c>
      <c r="K54" s="35">
        <f t="shared" si="1"/>
        <v>0.39726027397260272</v>
      </c>
      <c r="L54" s="35">
        <f t="shared" si="2"/>
        <v>0.77054794520547942</v>
      </c>
      <c r="M54" s="35">
        <f t="shared" si="3"/>
        <v>0.77054794520547942</v>
      </c>
      <c r="T54" s="28"/>
    </row>
    <row r="55" spans="1:20" ht="15" customHeight="1">
      <c r="A55" s="596"/>
      <c r="B55" s="599"/>
      <c r="C55" s="600"/>
      <c r="D55" s="44" t="s">
        <v>489</v>
      </c>
      <c r="E55" s="498">
        <v>179</v>
      </c>
      <c r="F55" s="268">
        <v>7</v>
      </c>
      <c r="G55" s="268">
        <f>71-1-8</f>
        <v>62</v>
      </c>
      <c r="H55" s="268">
        <v>73</v>
      </c>
      <c r="I55" s="268"/>
      <c r="J55" s="43">
        <f t="shared" si="0"/>
        <v>3.9106145251396648E-2</v>
      </c>
      <c r="K55" s="35">
        <f t="shared" si="1"/>
        <v>0.38547486033519551</v>
      </c>
      <c r="L55" s="35">
        <f t="shared" si="2"/>
        <v>0.79329608938547491</v>
      </c>
      <c r="M55" s="35">
        <f t="shared" si="3"/>
        <v>0.79329608938547491</v>
      </c>
      <c r="T55" s="28"/>
    </row>
    <row r="56" spans="1:20" ht="15" customHeight="1">
      <c r="A56" s="591">
        <v>6</v>
      </c>
      <c r="B56" s="592" t="s">
        <v>781</v>
      </c>
      <c r="C56" s="595" t="s">
        <v>3</v>
      </c>
      <c r="D56" s="37" t="s">
        <v>115</v>
      </c>
      <c r="E56" s="38">
        <v>257</v>
      </c>
      <c r="F56" s="268">
        <v>22</v>
      </c>
      <c r="G56" s="268">
        <v>31</v>
      </c>
      <c r="H56" s="268">
        <v>19</v>
      </c>
      <c r="I56" s="268"/>
      <c r="J56" s="40">
        <f t="shared" si="0"/>
        <v>8.5603112840466927E-2</v>
      </c>
      <c r="K56" s="40">
        <f t="shared" si="1"/>
        <v>0.20622568093385213</v>
      </c>
      <c r="L56" s="40">
        <f t="shared" si="2"/>
        <v>0.28015564202334631</v>
      </c>
      <c r="M56" s="40">
        <f t="shared" si="3"/>
        <v>0.28015564202334631</v>
      </c>
      <c r="T56" s="28"/>
    </row>
    <row r="57" spans="1:20" ht="15" customHeight="1">
      <c r="A57" s="591"/>
      <c r="B57" s="593"/>
      <c r="C57" s="595"/>
      <c r="D57" s="41" t="s">
        <v>488</v>
      </c>
      <c r="E57" s="493">
        <v>106</v>
      </c>
      <c r="F57" s="268">
        <v>0</v>
      </c>
      <c r="G57" s="268">
        <f>13-10</f>
        <v>3</v>
      </c>
      <c r="H57" s="268">
        <v>8</v>
      </c>
      <c r="I57" s="268"/>
      <c r="J57" s="40">
        <f t="shared" si="0"/>
        <v>0</v>
      </c>
      <c r="K57" s="40">
        <f t="shared" si="1"/>
        <v>2.8301886792452831E-2</v>
      </c>
      <c r="L57" s="40">
        <f t="shared" si="2"/>
        <v>0.10377358490566038</v>
      </c>
      <c r="M57" s="40">
        <f t="shared" si="3"/>
        <v>0.10377358490566038</v>
      </c>
      <c r="T57" s="28"/>
    </row>
    <row r="58" spans="1:20" ht="15" customHeight="1">
      <c r="A58" s="591"/>
      <c r="B58" s="593"/>
      <c r="C58" s="595" t="s">
        <v>4</v>
      </c>
      <c r="D58" s="37" t="s">
        <v>115</v>
      </c>
      <c r="E58" s="38">
        <v>374</v>
      </c>
      <c r="F58" s="268">
        <v>11</v>
      </c>
      <c r="G58" s="268">
        <v>24</v>
      </c>
      <c r="H58" s="268">
        <v>58</v>
      </c>
      <c r="I58" s="268"/>
      <c r="J58" s="40">
        <f t="shared" si="0"/>
        <v>2.9411764705882353E-2</v>
      </c>
      <c r="K58" s="40">
        <f t="shared" si="1"/>
        <v>9.3582887700534759E-2</v>
      </c>
      <c r="L58" s="40">
        <f t="shared" si="2"/>
        <v>0.24866310160427807</v>
      </c>
      <c r="M58" s="40">
        <f t="shared" si="3"/>
        <v>0.24866310160427807</v>
      </c>
      <c r="T58" s="28"/>
    </row>
    <row r="59" spans="1:20" ht="15" customHeight="1">
      <c r="A59" s="591"/>
      <c r="B59" s="593"/>
      <c r="C59" s="595"/>
      <c r="D59" s="41" t="s">
        <v>488</v>
      </c>
      <c r="E59" s="493">
        <v>123</v>
      </c>
      <c r="F59" s="268">
        <v>3</v>
      </c>
      <c r="G59" s="268">
        <f>28-26</f>
        <v>2</v>
      </c>
      <c r="H59" s="268">
        <v>11</v>
      </c>
      <c r="I59" s="268"/>
      <c r="J59" s="40">
        <f t="shared" si="0"/>
        <v>2.4390243902439025E-2</v>
      </c>
      <c r="K59" s="40">
        <f t="shared" si="1"/>
        <v>4.065040650406504E-2</v>
      </c>
      <c r="L59" s="40">
        <f t="shared" si="2"/>
        <v>0.13008130081300814</v>
      </c>
      <c r="M59" s="40">
        <f t="shared" si="3"/>
        <v>0.13008130081300814</v>
      </c>
      <c r="T59" s="28"/>
    </row>
    <row r="60" spans="1:20" ht="15" customHeight="1">
      <c r="A60" s="591"/>
      <c r="B60" s="593"/>
      <c r="C60" s="595" t="s">
        <v>5</v>
      </c>
      <c r="D60" s="41" t="s">
        <v>115</v>
      </c>
      <c r="E60" s="38">
        <v>475</v>
      </c>
      <c r="F60" s="499">
        <v>2</v>
      </c>
      <c r="G60" s="268">
        <v>13</v>
      </c>
      <c r="H60" s="268">
        <v>10</v>
      </c>
      <c r="I60" s="268"/>
      <c r="J60" s="40">
        <f t="shared" si="0"/>
        <v>4.2105263157894736E-3</v>
      </c>
      <c r="K60" s="40">
        <f t="shared" si="1"/>
        <v>3.1578947368421054E-2</v>
      </c>
      <c r="L60" s="40">
        <f t="shared" si="2"/>
        <v>5.2631578947368418E-2</v>
      </c>
      <c r="M60" s="40">
        <f t="shared" si="3"/>
        <v>5.2631578947368418E-2</v>
      </c>
      <c r="T60" s="28"/>
    </row>
    <row r="61" spans="1:20" ht="15" customHeight="1">
      <c r="A61" s="591"/>
      <c r="B61" s="593"/>
      <c r="C61" s="595"/>
      <c r="D61" s="41" t="s">
        <v>489</v>
      </c>
      <c r="E61" s="493">
        <v>277</v>
      </c>
      <c r="F61" s="499">
        <v>5</v>
      </c>
      <c r="G61" s="268">
        <f>22-1-5</f>
        <v>16</v>
      </c>
      <c r="H61" s="268">
        <v>52</v>
      </c>
      <c r="I61" s="268"/>
      <c r="J61" s="40">
        <f t="shared" si="0"/>
        <v>1.8050541516245487E-2</v>
      </c>
      <c r="K61" s="40">
        <f t="shared" si="1"/>
        <v>7.5812274368231042E-2</v>
      </c>
      <c r="L61" s="40">
        <f t="shared" si="2"/>
        <v>0.26353790613718414</v>
      </c>
      <c r="M61" s="40">
        <f t="shared" si="3"/>
        <v>0.26353790613718414</v>
      </c>
      <c r="T61" s="28"/>
    </row>
    <row r="62" spans="1:20" ht="15" customHeight="1">
      <c r="A62" s="591"/>
      <c r="B62" s="593"/>
      <c r="C62" s="595" t="s">
        <v>6</v>
      </c>
      <c r="D62" s="41" t="s">
        <v>115</v>
      </c>
      <c r="E62" s="38">
        <v>562</v>
      </c>
      <c r="F62" s="499">
        <v>34</v>
      </c>
      <c r="G62" s="268">
        <v>84</v>
      </c>
      <c r="H62" s="268">
        <v>120</v>
      </c>
      <c r="I62" s="268"/>
      <c r="J62" s="40">
        <f t="shared" si="0"/>
        <v>6.0498220640569395E-2</v>
      </c>
      <c r="K62" s="40">
        <f t="shared" si="1"/>
        <v>0.20996441281138789</v>
      </c>
      <c r="L62" s="40">
        <f t="shared" si="2"/>
        <v>0.42348754448398579</v>
      </c>
      <c r="M62" s="40">
        <f t="shared" si="3"/>
        <v>0.42348754448398579</v>
      </c>
      <c r="T62" s="28"/>
    </row>
    <row r="63" spans="1:20" ht="15" customHeight="1">
      <c r="A63" s="591"/>
      <c r="B63" s="594"/>
      <c r="C63" s="595"/>
      <c r="D63" s="41" t="s">
        <v>489</v>
      </c>
      <c r="E63" s="493">
        <v>345</v>
      </c>
      <c r="F63" s="499">
        <f>7-1</f>
        <v>6</v>
      </c>
      <c r="G63" s="268">
        <f>76-12</f>
        <v>64</v>
      </c>
      <c r="H63" s="268">
        <v>136</v>
      </c>
      <c r="I63" s="268"/>
      <c r="J63" s="40">
        <f t="shared" si="0"/>
        <v>1.7391304347826087E-2</v>
      </c>
      <c r="K63" s="40">
        <f t="shared" si="1"/>
        <v>0.20289855072463769</v>
      </c>
      <c r="L63" s="40">
        <f t="shared" si="2"/>
        <v>0.59710144927536235</v>
      </c>
      <c r="M63" s="40">
        <f t="shared" si="3"/>
        <v>0.59710144927536235</v>
      </c>
      <c r="T63" s="28"/>
    </row>
    <row r="64" spans="1:20" ht="15" customHeight="1">
      <c r="A64" s="596">
        <v>7</v>
      </c>
      <c r="B64" s="624" t="s">
        <v>782</v>
      </c>
      <c r="C64" s="600" t="s">
        <v>3</v>
      </c>
      <c r="D64" s="42" t="s">
        <v>115</v>
      </c>
      <c r="E64" s="497">
        <v>462</v>
      </c>
      <c r="F64" s="268">
        <v>27</v>
      </c>
      <c r="G64" s="268">
        <v>134</v>
      </c>
      <c r="H64" s="268">
        <v>67</v>
      </c>
      <c r="I64" s="268"/>
      <c r="J64" s="43">
        <f t="shared" si="0"/>
        <v>5.844155844155844E-2</v>
      </c>
      <c r="K64" s="35">
        <f t="shared" si="1"/>
        <v>0.34848484848484851</v>
      </c>
      <c r="L64" s="35">
        <f t="shared" si="2"/>
        <v>0.4935064935064935</v>
      </c>
      <c r="M64" s="35">
        <f t="shared" si="3"/>
        <v>0.4935064935064935</v>
      </c>
      <c r="T64" s="28"/>
    </row>
    <row r="65" spans="1:20" ht="15" customHeight="1">
      <c r="A65" s="596"/>
      <c r="B65" s="624"/>
      <c r="C65" s="600"/>
      <c r="D65" s="44" t="s">
        <v>488</v>
      </c>
      <c r="E65" s="498">
        <v>190</v>
      </c>
      <c r="F65" s="268">
        <v>0</v>
      </c>
      <c r="G65" s="268">
        <f>18-8</f>
        <v>10</v>
      </c>
      <c r="H65" s="268">
        <v>7</v>
      </c>
      <c r="I65" s="268"/>
      <c r="J65" s="43">
        <f t="shared" si="0"/>
        <v>0</v>
      </c>
      <c r="K65" s="35">
        <f t="shared" si="1"/>
        <v>5.2631578947368418E-2</v>
      </c>
      <c r="L65" s="35">
        <f t="shared" si="2"/>
        <v>8.9473684210526316E-2</v>
      </c>
      <c r="M65" s="35">
        <f t="shared" si="3"/>
        <v>8.9473684210526316E-2</v>
      </c>
      <c r="T65" s="28"/>
    </row>
    <row r="66" spans="1:20" ht="15" customHeight="1">
      <c r="A66" s="596"/>
      <c r="B66" s="624"/>
      <c r="C66" s="600" t="s">
        <v>4</v>
      </c>
      <c r="D66" s="42" t="s">
        <v>115</v>
      </c>
      <c r="E66" s="497">
        <v>673</v>
      </c>
      <c r="F66" s="268">
        <v>3</v>
      </c>
      <c r="G66" s="268">
        <v>71</v>
      </c>
      <c r="H66" s="268">
        <v>158</v>
      </c>
      <c r="I66" s="268"/>
      <c r="J66" s="43">
        <f t="shared" si="0"/>
        <v>4.4576523031203564E-3</v>
      </c>
      <c r="K66" s="35">
        <f t="shared" si="1"/>
        <v>0.10995542347696879</v>
      </c>
      <c r="L66" s="35">
        <f t="shared" si="2"/>
        <v>0.34472511144130757</v>
      </c>
      <c r="M66" s="35">
        <f t="shared" si="3"/>
        <v>0.34472511144130757</v>
      </c>
      <c r="T66" s="28"/>
    </row>
    <row r="67" spans="1:20" ht="15" customHeight="1">
      <c r="A67" s="596"/>
      <c r="B67" s="624"/>
      <c r="C67" s="600"/>
      <c r="D67" s="44" t="s">
        <v>488</v>
      </c>
      <c r="E67" s="498">
        <v>221</v>
      </c>
      <c r="F67" s="268">
        <v>0</v>
      </c>
      <c r="G67" s="268">
        <f>41-19</f>
        <v>22</v>
      </c>
      <c r="H67" s="268">
        <v>33</v>
      </c>
      <c r="I67" s="268"/>
      <c r="J67" s="43">
        <f t="shared" si="0"/>
        <v>0</v>
      </c>
      <c r="K67" s="35">
        <f t="shared" si="1"/>
        <v>9.9547511312217188E-2</v>
      </c>
      <c r="L67" s="35">
        <f t="shared" si="2"/>
        <v>0.24886877828054299</v>
      </c>
      <c r="M67" s="35">
        <f t="shared" si="3"/>
        <v>0.24886877828054299</v>
      </c>
      <c r="T67" s="28"/>
    </row>
    <row r="68" spans="1:20" ht="15" customHeight="1">
      <c r="A68" s="596"/>
      <c r="B68" s="624"/>
      <c r="C68" s="600" t="s">
        <v>5</v>
      </c>
      <c r="D68" s="44" t="s">
        <v>115</v>
      </c>
      <c r="E68" s="497">
        <v>712</v>
      </c>
      <c r="F68" s="268">
        <v>3</v>
      </c>
      <c r="G68" s="268">
        <v>40</v>
      </c>
      <c r="H68" s="268">
        <v>51</v>
      </c>
      <c r="I68" s="268"/>
      <c r="J68" s="43">
        <f t="shared" si="0"/>
        <v>4.2134831460674156E-3</v>
      </c>
      <c r="K68" s="35">
        <f t="shared" si="1"/>
        <v>6.0393258426966294E-2</v>
      </c>
      <c r="L68" s="35">
        <f t="shared" si="2"/>
        <v>0.13202247191011235</v>
      </c>
      <c r="M68" s="35">
        <f t="shared" si="3"/>
        <v>0.13202247191011235</v>
      </c>
      <c r="T68" s="28"/>
    </row>
    <row r="69" spans="1:20" ht="15" customHeight="1">
      <c r="A69" s="596"/>
      <c r="B69" s="624"/>
      <c r="C69" s="600"/>
      <c r="D69" s="44" t="s">
        <v>489</v>
      </c>
      <c r="E69" s="498">
        <v>417</v>
      </c>
      <c r="F69" s="268">
        <f>4-4</f>
        <v>0</v>
      </c>
      <c r="G69" s="268">
        <f>82-5-35</f>
        <v>42</v>
      </c>
      <c r="H69" s="268">
        <v>109</v>
      </c>
      <c r="I69" s="268"/>
      <c r="J69" s="43">
        <f t="shared" si="0"/>
        <v>0</v>
      </c>
      <c r="K69" s="35">
        <f t="shared" si="1"/>
        <v>0.10071942446043165</v>
      </c>
      <c r="L69" s="35">
        <f t="shared" si="2"/>
        <v>0.36211031175059955</v>
      </c>
      <c r="M69" s="35">
        <f t="shared" si="3"/>
        <v>0.36211031175059955</v>
      </c>
      <c r="T69" s="28"/>
    </row>
    <row r="70" spans="1:20" ht="15" customHeight="1">
      <c r="A70" s="596"/>
      <c r="B70" s="624"/>
      <c r="C70" s="600" t="s">
        <v>6</v>
      </c>
      <c r="D70" s="44" t="s">
        <v>115</v>
      </c>
      <c r="E70" s="497">
        <v>1156</v>
      </c>
      <c r="F70" s="268">
        <v>19</v>
      </c>
      <c r="G70" s="268">
        <v>295</v>
      </c>
      <c r="H70" s="268">
        <v>397</v>
      </c>
      <c r="I70" s="268"/>
      <c r="J70" s="43">
        <f t="shared" si="0"/>
        <v>1.6435986159169549E-2</v>
      </c>
      <c r="K70" s="35">
        <f t="shared" si="1"/>
        <v>0.27162629757785467</v>
      </c>
      <c r="L70" s="35">
        <f t="shared" si="2"/>
        <v>0.61505190311418689</v>
      </c>
      <c r="M70" s="35">
        <f t="shared" si="3"/>
        <v>0.61505190311418689</v>
      </c>
      <c r="T70" s="28"/>
    </row>
    <row r="71" spans="1:20" ht="18" customHeight="1">
      <c r="A71" s="596"/>
      <c r="B71" s="624"/>
      <c r="C71" s="600"/>
      <c r="D71" s="44" t="s">
        <v>489</v>
      </c>
      <c r="E71" s="498">
        <v>710</v>
      </c>
      <c r="F71" s="268">
        <f>16-4</f>
        <v>12</v>
      </c>
      <c r="G71" s="268">
        <f>258-5-28</f>
        <v>225</v>
      </c>
      <c r="H71" s="268">
        <v>481</v>
      </c>
      <c r="I71" s="268"/>
      <c r="J71" s="43">
        <f t="shared" si="0"/>
        <v>1.6901408450704224E-2</v>
      </c>
      <c r="K71" s="35">
        <f t="shared" si="1"/>
        <v>0.33380281690140845</v>
      </c>
      <c r="L71" s="35">
        <f t="shared" si="2"/>
        <v>1.0112676056338028</v>
      </c>
      <c r="M71" s="35">
        <f t="shared" si="3"/>
        <v>1.0112676056338028</v>
      </c>
      <c r="T71" s="28"/>
    </row>
    <row r="72" spans="1:20" ht="15" customHeight="1">
      <c r="A72" s="591">
        <v>8</v>
      </c>
      <c r="B72" s="592" t="s">
        <v>783</v>
      </c>
      <c r="C72" s="595" t="s">
        <v>3</v>
      </c>
      <c r="D72" s="37" t="s">
        <v>115</v>
      </c>
      <c r="E72" s="38">
        <v>226</v>
      </c>
      <c r="F72" s="499">
        <v>33</v>
      </c>
      <c r="G72" s="268">
        <v>66</v>
      </c>
      <c r="H72" s="268">
        <v>73</v>
      </c>
      <c r="I72" s="268"/>
      <c r="J72" s="40">
        <f t="shared" si="0"/>
        <v>0.14601769911504425</v>
      </c>
      <c r="K72" s="40">
        <f t="shared" si="1"/>
        <v>0.43805309734513276</v>
      </c>
      <c r="L72" s="40">
        <f t="shared" si="2"/>
        <v>0.76106194690265483</v>
      </c>
      <c r="M72" s="40">
        <f t="shared" si="3"/>
        <v>0.76106194690265483</v>
      </c>
      <c r="T72" s="28"/>
    </row>
    <row r="73" spans="1:20" ht="15" customHeight="1">
      <c r="A73" s="591"/>
      <c r="B73" s="593"/>
      <c r="C73" s="595"/>
      <c r="D73" s="41" t="s">
        <v>488</v>
      </c>
      <c r="E73" s="493">
        <v>93</v>
      </c>
      <c r="F73" s="499">
        <v>0</v>
      </c>
      <c r="G73" s="268">
        <f>20-1-14</f>
        <v>5</v>
      </c>
      <c r="H73" s="268">
        <v>29</v>
      </c>
      <c r="I73" s="268"/>
      <c r="J73" s="40">
        <f t="shared" si="0"/>
        <v>0</v>
      </c>
      <c r="K73" s="40">
        <f t="shared" si="1"/>
        <v>5.3763440860215055E-2</v>
      </c>
      <c r="L73" s="40">
        <f t="shared" si="2"/>
        <v>0.36559139784946237</v>
      </c>
      <c r="M73" s="40">
        <f t="shared" si="3"/>
        <v>0.36559139784946237</v>
      </c>
      <c r="T73" s="28"/>
    </row>
    <row r="74" spans="1:20" ht="15" customHeight="1">
      <c r="A74" s="591"/>
      <c r="B74" s="593"/>
      <c r="C74" s="595" t="s">
        <v>4</v>
      </c>
      <c r="D74" s="37" t="s">
        <v>115</v>
      </c>
      <c r="E74" s="38">
        <v>328</v>
      </c>
      <c r="F74" s="499">
        <v>34</v>
      </c>
      <c r="G74" s="268">
        <v>81</v>
      </c>
      <c r="H74" s="268">
        <v>112</v>
      </c>
      <c r="I74" s="268"/>
      <c r="J74" s="40">
        <f t="shared" si="0"/>
        <v>0.10365853658536585</v>
      </c>
      <c r="K74" s="40">
        <f t="shared" si="1"/>
        <v>0.35060975609756095</v>
      </c>
      <c r="L74" s="40">
        <f t="shared" si="2"/>
        <v>0.69207317073170727</v>
      </c>
      <c r="M74" s="40">
        <f t="shared" si="3"/>
        <v>0.69207317073170727</v>
      </c>
      <c r="T74" s="28"/>
    </row>
    <row r="75" spans="1:20" ht="15" customHeight="1">
      <c r="A75" s="591"/>
      <c r="B75" s="593"/>
      <c r="C75" s="595"/>
      <c r="D75" s="41" t="s">
        <v>488</v>
      </c>
      <c r="E75" s="493">
        <v>108</v>
      </c>
      <c r="F75" s="499">
        <f>18-1</f>
        <v>17</v>
      </c>
      <c r="G75" s="268">
        <f>166-117</f>
        <v>49</v>
      </c>
      <c r="H75" s="268">
        <v>44</v>
      </c>
      <c r="I75" s="268"/>
      <c r="J75" s="40">
        <f t="shared" si="0"/>
        <v>0.15740740740740741</v>
      </c>
      <c r="K75" s="40">
        <f t="shared" si="1"/>
        <v>0.61111111111111116</v>
      </c>
      <c r="L75" s="40">
        <f t="shared" si="2"/>
        <v>1.0185185185185186</v>
      </c>
      <c r="M75" s="40">
        <f t="shared" si="3"/>
        <v>1.0185185185185186</v>
      </c>
      <c r="T75" s="28"/>
    </row>
    <row r="76" spans="1:20" ht="15" customHeight="1">
      <c r="A76" s="591"/>
      <c r="B76" s="593"/>
      <c r="C76" s="595" t="s">
        <v>5</v>
      </c>
      <c r="D76" s="41" t="s">
        <v>115</v>
      </c>
      <c r="E76" s="38">
        <v>354</v>
      </c>
      <c r="F76" s="268">
        <v>0</v>
      </c>
      <c r="G76" s="268">
        <v>12</v>
      </c>
      <c r="H76" s="268">
        <v>29</v>
      </c>
      <c r="I76" s="268"/>
      <c r="J76" s="40">
        <f t="shared" si="0"/>
        <v>0</v>
      </c>
      <c r="K76" s="40">
        <f t="shared" si="1"/>
        <v>3.3898305084745763E-2</v>
      </c>
      <c r="L76" s="40">
        <f t="shared" si="2"/>
        <v>0.11581920903954802</v>
      </c>
      <c r="M76" s="40">
        <f t="shared" si="3"/>
        <v>0.11581920903954802</v>
      </c>
      <c r="T76" s="28"/>
    </row>
    <row r="77" spans="1:20" ht="15" customHeight="1">
      <c r="A77" s="591"/>
      <c r="B77" s="593"/>
      <c r="C77" s="595"/>
      <c r="D77" s="41" t="s">
        <v>489</v>
      </c>
      <c r="E77" s="493">
        <v>207</v>
      </c>
      <c r="F77" s="268">
        <f>30-3-1-2</f>
        <v>24</v>
      </c>
      <c r="G77" s="268">
        <f>81-48</f>
        <v>33</v>
      </c>
      <c r="H77" s="268">
        <v>46</v>
      </c>
      <c r="I77" s="268"/>
      <c r="J77" s="40">
        <f t="shared" si="0"/>
        <v>0.11594202898550725</v>
      </c>
      <c r="K77" s="40">
        <f t="shared" si="1"/>
        <v>0.27536231884057971</v>
      </c>
      <c r="L77" s="40">
        <f t="shared" si="2"/>
        <v>0.49758454106280192</v>
      </c>
      <c r="M77" s="40">
        <f t="shared" si="3"/>
        <v>0.49758454106280192</v>
      </c>
      <c r="T77" s="28"/>
    </row>
    <row r="78" spans="1:20" ht="15" customHeight="1">
      <c r="A78" s="591"/>
      <c r="B78" s="593"/>
      <c r="C78" s="595" t="s">
        <v>6</v>
      </c>
      <c r="D78" s="41" t="s">
        <v>115</v>
      </c>
      <c r="E78" s="38">
        <v>496</v>
      </c>
      <c r="F78" s="268">
        <v>40</v>
      </c>
      <c r="G78" s="268">
        <v>58</v>
      </c>
      <c r="H78" s="268">
        <v>127</v>
      </c>
      <c r="I78" s="268"/>
      <c r="J78" s="40">
        <f t="shared" si="0"/>
        <v>8.0645161290322578E-2</v>
      </c>
      <c r="K78" s="40">
        <f t="shared" si="1"/>
        <v>0.19758064516129031</v>
      </c>
      <c r="L78" s="40">
        <f t="shared" si="2"/>
        <v>0.4536290322580645</v>
      </c>
      <c r="M78" s="40">
        <f t="shared" si="3"/>
        <v>0.4536290322580645</v>
      </c>
      <c r="T78" s="28"/>
    </row>
    <row r="79" spans="1:20" ht="15" customHeight="1">
      <c r="A79" s="591"/>
      <c r="B79" s="594"/>
      <c r="C79" s="595"/>
      <c r="D79" s="41" t="s">
        <v>489</v>
      </c>
      <c r="E79" s="493">
        <v>304</v>
      </c>
      <c r="F79" s="268">
        <f>49-2-1</f>
        <v>46</v>
      </c>
      <c r="G79" s="268">
        <f>145-43</f>
        <v>102</v>
      </c>
      <c r="H79" s="268">
        <v>174</v>
      </c>
      <c r="I79" s="268"/>
      <c r="J79" s="40">
        <f t="shared" si="0"/>
        <v>0.15131578947368421</v>
      </c>
      <c r="K79" s="40">
        <f t="shared" si="1"/>
        <v>0.48684210526315791</v>
      </c>
      <c r="L79" s="40">
        <f t="shared" si="2"/>
        <v>1.0592105263157894</v>
      </c>
      <c r="M79" s="40">
        <f t="shared" si="3"/>
        <v>1.0592105263157894</v>
      </c>
      <c r="T79" s="28"/>
    </row>
    <row r="80" spans="1:20" ht="15" customHeight="1">
      <c r="A80" s="596">
        <v>9</v>
      </c>
      <c r="B80" s="624" t="s">
        <v>784</v>
      </c>
      <c r="C80" s="600" t="s">
        <v>3</v>
      </c>
      <c r="D80" s="42" t="s">
        <v>115</v>
      </c>
      <c r="E80" s="497">
        <v>264</v>
      </c>
      <c r="F80" s="268">
        <v>58</v>
      </c>
      <c r="G80" s="268">
        <v>97</v>
      </c>
      <c r="H80" s="268">
        <v>48</v>
      </c>
      <c r="I80" s="268"/>
      <c r="J80" s="43">
        <f t="shared" ref="J80:J143" si="4">IFERROR((F80/E80),"")</f>
        <v>0.2196969696969697</v>
      </c>
      <c r="K80" s="35">
        <f t="shared" ref="K80:K143" si="5">IFERROR(((F80+G80)/E80),"")</f>
        <v>0.58712121212121215</v>
      </c>
      <c r="L80" s="35">
        <f t="shared" ref="L80:L143" si="6">IFERROR(((F80+G80+H80)/E80),"")</f>
        <v>0.76893939393939392</v>
      </c>
      <c r="M80" s="35">
        <f t="shared" ref="M80:M143" si="7">IFERROR(((F80+G80+H80+I80)/E80),"")</f>
        <v>0.76893939393939392</v>
      </c>
      <c r="T80" s="28"/>
    </row>
    <row r="81" spans="1:20" ht="15" customHeight="1">
      <c r="A81" s="596"/>
      <c r="B81" s="624"/>
      <c r="C81" s="600"/>
      <c r="D81" s="44" t="s">
        <v>488</v>
      </c>
      <c r="E81" s="498">
        <v>108</v>
      </c>
      <c r="F81" s="268">
        <v>1</v>
      </c>
      <c r="G81" s="268">
        <f>40-22</f>
        <v>18</v>
      </c>
      <c r="H81" s="268">
        <v>32</v>
      </c>
      <c r="I81" s="268"/>
      <c r="J81" s="43">
        <f t="shared" si="4"/>
        <v>9.2592592592592587E-3</v>
      </c>
      <c r="K81" s="35">
        <f t="shared" si="5"/>
        <v>0.17592592592592593</v>
      </c>
      <c r="L81" s="35">
        <f t="shared" si="6"/>
        <v>0.47222222222222221</v>
      </c>
      <c r="M81" s="35">
        <f t="shared" si="7"/>
        <v>0.47222222222222221</v>
      </c>
      <c r="T81" s="28"/>
    </row>
    <row r="82" spans="1:20" ht="15" customHeight="1">
      <c r="A82" s="596"/>
      <c r="B82" s="624"/>
      <c r="C82" s="600" t="s">
        <v>4</v>
      </c>
      <c r="D82" s="42" t="s">
        <v>115</v>
      </c>
      <c r="E82" s="497">
        <v>384</v>
      </c>
      <c r="F82" s="268">
        <v>3</v>
      </c>
      <c r="G82" s="268">
        <v>43</v>
      </c>
      <c r="H82" s="268">
        <v>90</v>
      </c>
      <c r="I82" s="268"/>
      <c r="J82" s="43">
        <f t="shared" si="4"/>
        <v>7.8125E-3</v>
      </c>
      <c r="K82" s="35">
        <f t="shared" si="5"/>
        <v>0.11979166666666667</v>
      </c>
      <c r="L82" s="35">
        <f t="shared" si="6"/>
        <v>0.35416666666666669</v>
      </c>
      <c r="M82" s="35">
        <f t="shared" si="7"/>
        <v>0.35416666666666669</v>
      </c>
      <c r="T82" s="28"/>
    </row>
    <row r="83" spans="1:20" ht="15" customHeight="1">
      <c r="A83" s="596"/>
      <c r="B83" s="624"/>
      <c r="C83" s="600"/>
      <c r="D83" s="44" t="s">
        <v>488</v>
      </c>
      <c r="E83" s="498">
        <v>126</v>
      </c>
      <c r="F83" s="268">
        <v>24</v>
      </c>
      <c r="G83" s="268">
        <f>52-35</f>
        <v>17</v>
      </c>
      <c r="H83" s="268">
        <v>39</v>
      </c>
      <c r="I83" s="268"/>
      <c r="J83" s="43">
        <f t="shared" si="4"/>
        <v>0.19047619047619047</v>
      </c>
      <c r="K83" s="35">
        <f t="shared" si="5"/>
        <v>0.32539682539682541</v>
      </c>
      <c r="L83" s="35">
        <f t="shared" si="6"/>
        <v>0.63492063492063489</v>
      </c>
      <c r="M83" s="35">
        <f t="shared" si="7"/>
        <v>0.63492063492063489</v>
      </c>
      <c r="T83" s="28"/>
    </row>
    <row r="84" spans="1:20" ht="15" customHeight="1">
      <c r="A84" s="596"/>
      <c r="B84" s="624"/>
      <c r="C84" s="600" t="s">
        <v>5</v>
      </c>
      <c r="D84" s="44" t="s">
        <v>115</v>
      </c>
      <c r="E84" s="497">
        <v>484</v>
      </c>
      <c r="F84" s="499">
        <v>2</v>
      </c>
      <c r="G84" s="268">
        <v>17</v>
      </c>
      <c r="H84" s="268">
        <v>34</v>
      </c>
      <c r="I84" s="268"/>
      <c r="J84" s="43">
        <f t="shared" si="4"/>
        <v>4.1322314049586778E-3</v>
      </c>
      <c r="K84" s="35">
        <f t="shared" si="5"/>
        <v>3.9256198347107439E-2</v>
      </c>
      <c r="L84" s="35">
        <f t="shared" si="6"/>
        <v>0.10950413223140495</v>
      </c>
      <c r="M84" s="35">
        <f t="shared" si="7"/>
        <v>0.10950413223140495</v>
      </c>
      <c r="T84" s="28"/>
    </row>
    <row r="85" spans="1:20" ht="15" customHeight="1">
      <c r="A85" s="596"/>
      <c r="B85" s="624"/>
      <c r="C85" s="600"/>
      <c r="D85" s="44" t="s">
        <v>489</v>
      </c>
      <c r="E85" s="498">
        <v>282</v>
      </c>
      <c r="F85" s="499">
        <f>13-1</f>
        <v>12</v>
      </c>
      <c r="G85" s="268">
        <f>73-1-42</f>
        <v>30</v>
      </c>
      <c r="H85" s="268">
        <v>37</v>
      </c>
      <c r="I85" s="268"/>
      <c r="J85" s="43">
        <f t="shared" si="4"/>
        <v>4.2553191489361701E-2</v>
      </c>
      <c r="K85" s="35">
        <f t="shared" si="5"/>
        <v>0.14893617021276595</v>
      </c>
      <c r="L85" s="35">
        <f t="shared" si="6"/>
        <v>0.28014184397163122</v>
      </c>
      <c r="M85" s="35">
        <f t="shared" si="7"/>
        <v>0.28014184397163122</v>
      </c>
      <c r="T85" s="28"/>
    </row>
    <row r="86" spans="1:20" ht="15" customHeight="1">
      <c r="A86" s="596"/>
      <c r="B86" s="624"/>
      <c r="C86" s="600" t="s">
        <v>6</v>
      </c>
      <c r="D86" s="44" t="s">
        <v>115</v>
      </c>
      <c r="E86" s="497">
        <v>698</v>
      </c>
      <c r="F86" s="499">
        <v>26</v>
      </c>
      <c r="G86" s="268">
        <v>90</v>
      </c>
      <c r="H86" s="268">
        <v>175</v>
      </c>
      <c r="I86" s="268"/>
      <c r="J86" s="43">
        <f t="shared" si="4"/>
        <v>3.7249283667621778E-2</v>
      </c>
      <c r="K86" s="35">
        <f t="shared" si="5"/>
        <v>0.166189111747851</v>
      </c>
      <c r="L86" s="35">
        <f t="shared" si="6"/>
        <v>0.4169054441260745</v>
      </c>
      <c r="M86" s="35">
        <f t="shared" si="7"/>
        <v>0.4169054441260745</v>
      </c>
      <c r="T86" s="28"/>
    </row>
    <row r="87" spans="1:20" ht="15" customHeight="1">
      <c r="A87" s="596"/>
      <c r="B87" s="624"/>
      <c r="C87" s="600"/>
      <c r="D87" s="44" t="s">
        <v>489</v>
      </c>
      <c r="E87" s="498">
        <v>428</v>
      </c>
      <c r="F87" s="499">
        <v>20</v>
      </c>
      <c r="G87" s="268">
        <f>129-29</f>
        <v>100</v>
      </c>
      <c r="H87" s="268">
        <v>146</v>
      </c>
      <c r="I87" s="268"/>
      <c r="J87" s="43">
        <f t="shared" si="4"/>
        <v>4.6728971962616821E-2</v>
      </c>
      <c r="K87" s="35">
        <f t="shared" si="5"/>
        <v>0.28037383177570091</v>
      </c>
      <c r="L87" s="35">
        <f t="shared" si="6"/>
        <v>0.62149532710280375</v>
      </c>
      <c r="M87" s="35">
        <f t="shared" si="7"/>
        <v>0.62149532710280375</v>
      </c>
      <c r="T87" s="28"/>
    </row>
    <row r="88" spans="1:20" ht="15" customHeight="1">
      <c r="A88" s="591">
        <v>10</v>
      </c>
      <c r="B88" s="592" t="s">
        <v>785</v>
      </c>
      <c r="C88" s="595" t="s">
        <v>3</v>
      </c>
      <c r="D88" s="37" t="s">
        <v>115</v>
      </c>
      <c r="E88" s="38">
        <v>246</v>
      </c>
      <c r="F88" s="268">
        <v>46</v>
      </c>
      <c r="G88" s="268">
        <v>102</v>
      </c>
      <c r="H88" s="268">
        <v>55</v>
      </c>
      <c r="I88" s="268"/>
      <c r="J88" s="40">
        <f t="shared" si="4"/>
        <v>0.18699186991869918</v>
      </c>
      <c r="K88" s="40">
        <f t="shared" si="5"/>
        <v>0.60162601626016265</v>
      </c>
      <c r="L88" s="40">
        <f t="shared" si="6"/>
        <v>0.82520325203252032</v>
      </c>
      <c r="M88" s="40">
        <f t="shared" si="7"/>
        <v>0.82520325203252032</v>
      </c>
      <c r="T88" s="28"/>
    </row>
    <row r="89" spans="1:20" ht="15" customHeight="1">
      <c r="A89" s="591"/>
      <c r="B89" s="593"/>
      <c r="C89" s="595"/>
      <c r="D89" s="41" t="s">
        <v>488</v>
      </c>
      <c r="E89" s="493">
        <v>101</v>
      </c>
      <c r="F89" s="268">
        <v>0</v>
      </c>
      <c r="G89" s="268">
        <f>73-15</f>
        <v>58</v>
      </c>
      <c r="H89" s="268">
        <v>51</v>
      </c>
      <c r="I89" s="268"/>
      <c r="J89" s="40">
        <f t="shared" si="4"/>
        <v>0</v>
      </c>
      <c r="K89" s="40">
        <f t="shared" si="5"/>
        <v>0.57425742574257421</v>
      </c>
      <c r="L89" s="40">
        <f t="shared" si="6"/>
        <v>1.0792079207920793</v>
      </c>
      <c r="M89" s="40">
        <f t="shared" si="7"/>
        <v>1.0792079207920793</v>
      </c>
      <c r="T89" s="28"/>
    </row>
    <row r="90" spans="1:20" ht="15" customHeight="1">
      <c r="A90" s="591"/>
      <c r="B90" s="593"/>
      <c r="C90" s="595" t="s">
        <v>4</v>
      </c>
      <c r="D90" s="37" t="s">
        <v>115</v>
      </c>
      <c r="E90" s="38">
        <v>358</v>
      </c>
      <c r="F90" s="268">
        <v>19</v>
      </c>
      <c r="G90" s="268">
        <v>104</v>
      </c>
      <c r="H90" s="268">
        <v>92</v>
      </c>
      <c r="I90" s="268"/>
      <c r="J90" s="40">
        <f t="shared" si="4"/>
        <v>5.3072625698324022E-2</v>
      </c>
      <c r="K90" s="40">
        <f t="shared" si="5"/>
        <v>0.34357541899441341</v>
      </c>
      <c r="L90" s="40">
        <f t="shared" si="6"/>
        <v>0.6005586592178771</v>
      </c>
      <c r="M90" s="40">
        <f t="shared" si="7"/>
        <v>0.6005586592178771</v>
      </c>
      <c r="T90" s="28"/>
    </row>
    <row r="91" spans="1:20" ht="15" customHeight="1">
      <c r="A91" s="591"/>
      <c r="B91" s="593"/>
      <c r="C91" s="595"/>
      <c r="D91" s="41" t="s">
        <v>488</v>
      </c>
      <c r="E91" s="493">
        <v>118</v>
      </c>
      <c r="F91" s="268">
        <v>47</v>
      </c>
      <c r="G91" s="268">
        <f>180-74</f>
        <v>106</v>
      </c>
      <c r="H91" s="268">
        <v>114</v>
      </c>
      <c r="I91" s="268"/>
      <c r="J91" s="40">
        <f t="shared" si="4"/>
        <v>0.39830508474576271</v>
      </c>
      <c r="K91" s="40">
        <f t="shared" si="5"/>
        <v>1.2966101694915255</v>
      </c>
      <c r="L91" s="40">
        <f t="shared" si="6"/>
        <v>2.2627118644067798</v>
      </c>
      <c r="M91" s="40">
        <f t="shared" si="7"/>
        <v>2.2627118644067798</v>
      </c>
      <c r="T91" s="28"/>
    </row>
    <row r="92" spans="1:20" ht="15" customHeight="1">
      <c r="A92" s="591"/>
      <c r="B92" s="593"/>
      <c r="C92" s="595" t="s">
        <v>5</v>
      </c>
      <c r="D92" s="41" t="s">
        <v>115</v>
      </c>
      <c r="E92" s="38">
        <v>350</v>
      </c>
      <c r="F92" s="268">
        <v>5</v>
      </c>
      <c r="G92" s="268">
        <v>78</v>
      </c>
      <c r="H92" s="268">
        <v>23</v>
      </c>
      <c r="I92" s="268"/>
      <c r="J92" s="40">
        <f t="shared" si="4"/>
        <v>1.4285714285714285E-2</v>
      </c>
      <c r="K92" s="40">
        <f t="shared" si="5"/>
        <v>0.23714285714285716</v>
      </c>
      <c r="L92" s="40">
        <f t="shared" si="6"/>
        <v>0.30285714285714288</v>
      </c>
      <c r="M92" s="40">
        <f t="shared" si="7"/>
        <v>0.30285714285714288</v>
      </c>
      <c r="T92" s="28"/>
    </row>
    <row r="93" spans="1:20" ht="15" customHeight="1">
      <c r="A93" s="591"/>
      <c r="B93" s="593"/>
      <c r="C93" s="595"/>
      <c r="D93" s="41" t="s">
        <v>489</v>
      </c>
      <c r="E93" s="493">
        <v>205</v>
      </c>
      <c r="F93" s="268">
        <f>29-4</f>
        <v>25</v>
      </c>
      <c r="G93" s="268">
        <f>170-61</f>
        <v>109</v>
      </c>
      <c r="H93" s="268">
        <v>110</v>
      </c>
      <c r="I93" s="268"/>
      <c r="J93" s="40">
        <f t="shared" si="4"/>
        <v>0.12195121951219512</v>
      </c>
      <c r="K93" s="40">
        <f t="shared" si="5"/>
        <v>0.65365853658536588</v>
      </c>
      <c r="L93" s="40">
        <f t="shared" si="6"/>
        <v>1.1902439024390243</v>
      </c>
      <c r="M93" s="40">
        <f t="shared" si="7"/>
        <v>1.1902439024390243</v>
      </c>
      <c r="T93" s="28"/>
    </row>
    <row r="94" spans="1:20" ht="15" customHeight="1">
      <c r="A94" s="591"/>
      <c r="B94" s="593"/>
      <c r="C94" s="595" t="s">
        <v>6</v>
      </c>
      <c r="D94" s="41" t="s">
        <v>115</v>
      </c>
      <c r="E94" s="38">
        <v>725</v>
      </c>
      <c r="F94" s="268">
        <v>111</v>
      </c>
      <c r="G94" s="268">
        <v>347</v>
      </c>
      <c r="H94" s="268">
        <v>391</v>
      </c>
      <c r="I94" s="268"/>
      <c r="J94" s="40">
        <f t="shared" si="4"/>
        <v>0.15310344827586206</v>
      </c>
      <c r="K94" s="40">
        <f t="shared" si="5"/>
        <v>0.63172413793103444</v>
      </c>
      <c r="L94" s="40">
        <f t="shared" si="6"/>
        <v>1.1710344827586208</v>
      </c>
      <c r="M94" s="40">
        <f t="shared" si="7"/>
        <v>1.1710344827586208</v>
      </c>
      <c r="T94" s="28"/>
    </row>
    <row r="95" spans="1:20" ht="15" customHeight="1">
      <c r="A95" s="591"/>
      <c r="B95" s="594"/>
      <c r="C95" s="595"/>
      <c r="D95" s="41" t="s">
        <v>489</v>
      </c>
      <c r="E95" s="493">
        <v>445</v>
      </c>
      <c r="F95" s="268">
        <v>73</v>
      </c>
      <c r="G95" s="268">
        <f>424-67</f>
        <v>357</v>
      </c>
      <c r="H95" s="268">
        <v>411</v>
      </c>
      <c r="I95" s="268"/>
      <c r="J95" s="40">
        <f t="shared" si="4"/>
        <v>0.16404494382022472</v>
      </c>
      <c r="K95" s="40">
        <f t="shared" si="5"/>
        <v>0.9662921348314607</v>
      </c>
      <c r="L95" s="40">
        <f t="shared" si="6"/>
        <v>1.8898876404494382</v>
      </c>
      <c r="M95" s="40">
        <f t="shared" si="7"/>
        <v>1.8898876404494382</v>
      </c>
      <c r="T95" s="28"/>
    </row>
    <row r="96" spans="1:20" ht="15" customHeight="1">
      <c r="A96" s="596">
        <v>11</v>
      </c>
      <c r="B96" s="624" t="s">
        <v>786</v>
      </c>
      <c r="C96" s="600" t="s">
        <v>3</v>
      </c>
      <c r="D96" s="42" t="s">
        <v>115</v>
      </c>
      <c r="E96" s="515">
        <v>252</v>
      </c>
      <c r="F96" s="499">
        <v>9</v>
      </c>
      <c r="G96" s="268">
        <v>37</v>
      </c>
      <c r="H96" s="268">
        <v>30</v>
      </c>
      <c r="I96" s="268"/>
      <c r="J96" s="43">
        <f t="shared" si="4"/>
        <v>3.5714285714285712E-2</v>
      </c>
      <c r="K96" s="35">
        <f t="shared" si="5"/>
        <v>0.18253968253968253</v>
      </c>
      <c r="L96" s="35">
        <f t="shared" si="6"/>
        <v>0.30158730158730157</v>
      </c>
      <c r="M96" s="35">
        <f t="shared" si="7"/>
        <v>0.30158730158730157</v>
      </c>
      <c r="T96" s="28"/>
    </row>
    <row r="97" spans="1:20" ht="15" customHeight="1">
      <c r="A97" s="596"/>
      <c r="B97" s="624"/>
      <c r="C97" s="600"/>
      <c r="D97" s="44" t="s">
        <v>488</v>
      </c>
      <c r="E97" s="498">
        <v>102</v>
      </c>
      <c r="F97" s="499">
        <f>4-2-1</f>
        <v>1</v>
      </c>
      <c r="G97" s="268">
        <f>34-12</f>
        <v>22</v>
      </c>
      <c r="H97" s="268">
        <v>28</v>
      </c>
      <c r="I97" s="268"/>
      <c r="J97" s="43">
        <f t="shared" si="4"/>
        <v>9.8039215686274508E-3</v>
      </c>
      <c r="K97" s="35">
        <f t="shared" si="5"/>
        <v>0.22549019607843138</v>
      </c>
      <c r="L97" s="35">
        <f t="shared" si="6"/>
        <v>0.5</v>
      </c>
      <c r="M97" s="35">
        <f t="shared" si="7"/>
        <v>0.5</v>
      </c>
      <c r="T97" s="28"/>
    </row>
    <row r="98" spans="1:20" ht="15" customHeight="1">
      <c r="A98" s="596"/>
      <c r="B98" s="624"/>
      <c r="C98" s="600" t="s">
        <v>4</v>
      </c>
      <c r="D98" s="42" t="s">
        <v>115</v>
      </c>
      <c r="E98" s="515">
        <v>366</v>
      </c>
      <c r="F98" s="499">
        <v>15</v>
      </c>
      <c r="G98" s="268">
        <v>80</v>
      </c>
      <c r="H98" s="268">
        <v>88</v>
      </c>
      <c r="I98" s="268"/>
      <c r="J98" s="43">
        <f t="shared" si="4"/>
        <v>4.0983606557377046E-2</v>
      </c>
      <c r="K98" s="35">
        <f t="shared" si="5"/>
        <v>0.25956284153005466</v>
      </c>
      <c r="L98" s="35">
        <f t="shared" si="6"/>
        <v>0.5</v>
      </c>
      <c r="M98" s="35">
        <f t="shared" si="7"/>
        <v>0.5</v>
      </c>
      <c r="T98" s="28"/>
    </row>
    <row r="99" spans="1:20" ht="15" customHeight="1">
      <c r="A99" s="596"/>
      <c r="B99" s="624"/>
      <c r="C99" s="600"/>
      <c r="D99" s="44" t="s">
        <v>488</v>
      </c>
      <c r="E99" s="498">
        <v>120</v>
      </c>
      <c r="F99" s="499">
        <v>8</v>
      </c>
      <c r="G99" s="268">
        <f>89-49</f>
        <v>40</v>
      </c>
      <c r="H99" s="268">
        <v>38</v>
      </c>
      <c r="I99" s="268"/>
      <c r="J99" s="43">
        <f t="shared" si="4"/>
        <v>6.6666666666666666E-2</v>
      </c>
      <c r="K99" s="35">
        <f t="shared" si="5"/>
        <v>0.4</v>
      </c>
      <c r="L99" s="35">
        <f t="shared" si="6"/>
        <v>0.71666666666666667</v>
      </c>
      <c r="M99" s="35">
        <f t="shared" si="7"/>
        <v>0.71666666666666667</v>
      </c>
      <c r="T99" s="28"/>
    </row>
    <row r="100" spans="1:20" ht="15" customHeight="1">
      <c r="A100" s="596"/>
      <c r="B100" s="624"/>
      <c r="C100" s="600" t="s">
        <v>5</v>
      </c>
      <c r="D100" s="44" t="s">
        <v>115</v>
      </c>
      <c r="E100" s="515">
        <v>308</v>
      </c>
      <c r="F100" s="268">
        <v>8</v>
      </c>
      <c r="G100" s="268">
        <v>40</v>
      </c>
      <c r="H100" s="268">
        <v>31</v>
      </c>
      <c r="I100" s="268"/>
      <c r="J100" s="43">
        <f t="shared" si="4"/>
        <v>2.5974025974025976E-2</v>
      </c>
      <c r="K100" s="35">
        <f t="shared" si="5"/>
        <v>0.15584415584415584</v>
      </c>
      <c r="L100" s="35">
        <f t="shared" si="6"/>
        <v>0.2564935064935065</v>
      </c>
      <c r="M100" s="35">
        <f t="shared" si="7"/>
        <v>0.2564935064935065</v>
      </c>
      <c r="T100" s="28"/>
    </row>
    <row r="101" spans="1:20" ht="15" customHeight="1">
      <c r="A101" s="596"/>
      <c r="B101" s="624"/>
      <c r="C101" s="600"/>
      <c r="D101" s="44" t="s">
        <v>489</v>
      </c>
      <c r="E101" s="498">
        <v>180</v>
      </c>
      <c r="F101" s="268">
        <f>10-2</f>
        <v>8</v>
      </c>
      <c r="G101" s="268">
        <f>104-51</f>
        <v>53</v>
      </c>
      <c r="H101" s="268">
        <v>93</v>
      </c>
      <c r="I101" s="268"/>
      <c r="J101" s="43">
        <f t="shared" si="4"/>
        <v>4.4444444444444446E-2</v>
      </c>
      <c r="K101" s="35">
        <f t="shared" si="5"/>
        <v>0.33888888888888891</v>
      </c>
      <c r="L101" s="35">
        <f t="shared" si="6"/>
        <v>0.85555555555555551</v>
      </c>
      <c r="M101" s="35">
        <f t="shared" si="7"/>
        <v>0.85555555555555551</v>
      </c>
      <c r="T101" s="28"/>
    </row>
    <row r="102" spans="1:20" ht="15" customHeight="1">
      <c r="A102" s="596"/>
      <c r="B102" s="624"/>
      <c r="C102" s="600" t="s">
        <v>6</v>
      </c>
      <c r="D102" s="44" t="s">
        <v>115</v>
      </c>
      <c r="E102" s="515">
        <v>446</v>
      </c>
      <c r="F102" s="268">
        <v>30</v>
      </c>
      <c r="G102" s="268">
        <v>121</v>
      </c>
      <c r="H102" s="268">
        <v>125</v>
      </c>
      <c r="I102" s="268"/>
      <c r="J102" s="43">
        <f t="shared" si="4"/>
        <v>6.726457399103139E-2</v>
      </c>
      <c r="K102" s="35">
        <f t="shared" si="5"/>
        <v>0.33856502242152464</v>
      </c>
      <c r="L102" s="35">
        <f t="shared" si="6"/>
        <v>0.6188340807174888</v>
      </c>
      <c r="M102" s="35">
        <f t="shared" si="7"/>
        <v>0.6188340807174888</v>
      </c>
      <c r="T102" s="28"/>
    </row>
    <row r="103" spans="1:20" ht="15" customHeight="1">
      <c r="A103" s="596"/>
      <c r="B103" s="624"/>
      <c r="C103" s="600"/>
      <c r="D103" s="44" t="s">
        <v>489</v>
      </c>
      <c r="E103" s="498">
        <v>273</v>
      </c>
      <c r="F103" s="268">
        <v>22</v>
      </c>
      <c r="G103" s="268">
        <f>170-32</f>
        <v>138</v>
      </c>
      <c r="H103" s="268">
        <v>203</v>
      </c>
      <c r="I103" s="268"/>
      <c r="J103" s="43">
        <f t="shared" si="4"/>
        <v>8.0586080586080591E-2</v>
      </c>
      <c r="K103" s="35">
        <f t="shared" si="5"/>
        <v>0.58608058608058611</v>
      </c>
      <c r="L103" s="35">
        <f t="shared" si="6"/>
        <v>1.3296703296703296</v>
      </c>
      <c r="M103" s="35">
        <f t="shared" si="7"/>
        <v>1.3296703296703296</v>
      </c>
      <c r="T103" s="28"/>
    </row>
    <row r="104" spans="1:20" ht="15" hidden="1" customHeight="1">
      <c r="A104" s="591">
        <v>12</v>
      </c>
      <c r="B104" s="592"/>
      <c r="C104" s="595" t="s">
        <v>3</v>
      </c>
      <c r="D104" s="37" t="s">
        <v>115</v>
      </c>
      <c r="E104" s="31"/>
      <c r="F104" s="268"/>
      <c r="G104" s="268"/>
      <c r="H104" s="268"/>
      <c r="I104" s="268"/>
      <c r="J104" s="40" t="str">
        <f t="shared" si="4"/>
        <v/>
      </c>
      <c r="K104" s="40" t="str">
        <f t="shared" si="5"/>
        <v/>
      </c>
      <c r="L104" s="40" t="str">
        <f t="shared" si="6"/>
        <v/>
      </c>
      <c r="M104" s="40" t="str">
        <f t="shared" si="7"/>
        <v/>
      </c>
      <c r="T104" s="28"/>
    </row>
    <row r="105" spans="1:20" ht="15" hidden="1" customHeight="1">
      <c r="A105" s="591"/>
      <c r="B105" s="593"/>
      <c r="C105" s="595"/>
      <c r="D105" s="41" t="s">
        <v>488</v>
      </c>
      <c r="E105" s="31"/>
      <c r="F105" s="268"/>
      <c r="G105" s="268"/>
      <c r="H105" s="268"/>
      <c r="I105" s="268"/>
      <c r="J105" s="40" t="str">
        <f t="shared" si="4"/>
        <v/>
      </c>
      <c r="K105" s="40" t="str">
        <f t="shared" si="5"/>
        <v/>
      </c>
      <c r="L105" s="40" t="str">
        <f t="shared" si="6"/>
        <v/>
      </c>
      <c r="M105" s="40" t="str">
        <f t="shared" si="7"/>
        <v/>
      </c>
      <c r="T105" s="28"/>
    </row>
    <row r="106" spans="1:20" ht="15" hidden="1" customHeight="1">
      <c r="A106" s="591"/>
      <c r="B106" s="593"/>
      <c r="C106" s="595" t="s">
        <v>4</v>
      </c>
      <c r="D106" s="37" t="s">
        <v>115</v>
      </c>
      <c r="E106" s="31"/>
      <c r="F106" s="268"/>
      <c r="G106" s="268"/>
      <c r="H106" s="268"/>
      <c r="I106" s="268"/>
      <c r="J106" s="40" t="str">
        <f t="shared" si="4"/>
        <v/>
      </c>
      <c r="K106" s="40" t="str">
        <f t="shared" si="5"/>
        <v/>
      </c>
      <c r="L106" s="40" t="str">
        <f t="shared" si="6"/>
        <v/>
      </c>
      <c r="M106" s="40" t="str">
        <f t="shared" si="7"/>
        <v/>
      </c>
      <c r="T106" s="28"/>
    </row>
    <row r="107" spans="1:20" ht="15" hidden="1" customHeight="1">
      <c r="A107" s="591"/>
      <c r="B107" s="593"/>
      <c r="C107" s="595"/>
      <c r="D107" s="41" t="s">
        <v>488</v>
      </c>
      <c r="E107" s="31"/>
      <c r="F107" s="268"/>
      <c r="G107" s="268"/>
      <c r="H107" s="268"/>
      <c r="I107" s="268"/>
      <c r="J107" s="40" t="str">
        <f t="shared" si="4"/>
        <v/>
      </c>
      <c r="K107" s="40" t="str">
        <f t="shared" si="5"/>
        <v/>
      </c>
      <c r="L107" s="40" t="str">
        <f t="shared" si="6"/>
        <v/>
      </c>
      <c r="M107" s="40" t="str">
        <f t="shared" si="7"/>
        <v/>
      </c>
      <c r="T107" s="28"/>
    </row>
    <row r="108" spans="1:20" ht="15" hidden="1" customHeight="1">
      <c r="A108" s="591"/>
      <c r="B108" s="593"/>
      <c r="C108" s="595" t="s">
        <v>5</v>
      </c>
      <c r="D108" s="41" t="s">
        <v>115</v>
      </c>
      <c r="E108" s="31"/>
      <c r="F108" s="268"/>
      <c r="G108" s="268"/>
      <c r="H108" s="268"/>
      <c r="I108" s="268"/>
      <c r="J108" s="40" t="str">
        <f t="shared" si="4"/>
        <v/>
      </c>
      <c r="K108" s="40" t="str">
        <f t="shared" si="5"/>
        <v/>
      </c>
      <c r="L108" s="40" t="str">
        <f t="shared" si="6"/>
        <v/>
      </c>
      <c r="M108" s="40" t="str">
        <f t="shared" si="7"/>
        <v/>
      </c>
      <c r="T108" s="28"/>
    </row>
    <row r="109" spans="1:20" ht="15" hidden="1" customHeight="1">
      <c r="A109" s="591"/>
      <c r="B109" s="593"/>
      <c r="C109" s="595"/>
      <c r="D109" s="41" t="s">
        <v>489</v>
      </c>
      <c r="E109" s="31"/>
      <c r="F109" s="268"/>
      <c r="G109" s="268"/>
      <c r="H109" s="268"/>
      <c r="I109" s="268"/>
      <c r="J109" s="40" t="str">
        <f t="shared" si="4"/>
        <v/>
      </c>
      <c r="K109" s="40" t="str">
        <f t="shared" si="5"/>
        <v/>
      </c>
      <c r="L109" s="40" t="str">
        <f t="shared" si="6"/>
        <v/>
      </c>
      <c r="M109" s="40" t="str">
        <f t="shared" si="7"/>
        <v/>
      </c>
      <c r="T109" s="28"/>
    </row>
    <row r="110" spans="1:20" ht="15" hidden="1" customHeight="1">
      <c r="A110" s="591"/>
      <c r="B110" s="593"/>
      <c r="C110" s="595" t="s">
        <v>6</v>
      </c>
      <c r="D110" s="41" t="s">
        <v>115</v>
      </c>
      <c r="E110" s="31"/>
      <c r="F110" s="268"/>
      <c r="G110" s="268"/>
      <c r="H110" s="268"/>
      <c r="I110" s="268"/>
      <c r="J110" s="40" t="str">
        <f t="shared" si="4"/>
        <v/>
      </c>
      <c r="K110" s="40" t="str">
        <f t="shared" si="5"/>
        <v/>
      </c>
      <c r="L110" s="40" t="str">
        <f t="shared" si="6"/>
        <v/>
      </c>
      <c r="M110" s="40" t="str">
        <f t="shared" si="7"/>
        <v/>
      </c>
      <c r="T110" s="28"/>
    </row>
    <row r="111" spans="1:20" ht="15" hidden="1" customHeight="1">
      <c r="A111" s="591"/>
      <c r="B111" s="594"/>
      <c r="C111" s="595"/>
      <c r="D111" s="41" t="s">
        <v>489</v>
      </c>
      <c r="E111" s="31"/>
      <c r="F111" s="268"/>
      <c r="G111" s="268"/>
      <c r="H111" s="268"/>
      <c r="I111" s="268"/>
      <c r="J111" s="40" t="str">
        <f t="shared" si="4"/>
        <v/>
      </c>
      <c r="K111" s="40" t="str">
        <f t="shared" si="5"/>
        <v/>
      </c>
      <c r="L111" s="40" t="str">
        <f t="shared" si="6"/>
        <v/>
      </c>
      <c r="M111" s="40" t="str">
        <f t="shared" si="7"/>
        <v/>
      </c>
      <c r="T111" s="28"/>
    </row>
    <row r="112" spans="1:20" ht="15" hidden="1" customHeight="1">
      <c r="A112" s="596">
        <v>13</v>
      </c>
      <c r="B112" s="625"/>
      <c r="C112" s="600" t="s">
        <v>3</v>
      </c>
      <c r="D112" s="42" t="s">
        <v>115</v>
      </c>
      <c r="E112" s="31"/>
      <c r="F112" s="268"/>
      <c r="G112" s="268"/>
      <c r="H112" s="268"/>
      <c r="I112" s="268"/>
      <c r="J112" s="43" t="str">
        <f t="shared" si="4"/>
        <v/>
      </c>
      <c r="K112" s="35" t="str">
        <f t="shared" si="5"/>
        <v/>
      </c>
      <c r="L112" s="35" t="str">
        <f t="shared" si="6"/>
        <v/>
      </c>
      <c r="M112" s="35" t="str">
        <f t="shared" si="7"/>
        <v/>
      </c>
      <c r="T112" s="28"/>
    </row>
    <row r="113" spans="1:20" ht="15" hidden="1" customHeight="1">
      <c r="A113" s="596"/>
      <c r="B113" s="625"/>
      <c r="C113" s="600"/>
      <c r="D113" s="44" t="s">
        <v>488</v>
      </c>
      <c r="E113" s="31"/>
      <c r="F113" s="268"/>
      <c r="G113" s="268"/>
      <c r="H113" s="268"/>
      <c r="I113" s="268"/>
      <c r="J113" s="43" t="str">
        <f t="shared" si="4"/>
        <v/>
      </c>
      <c r="K113" s="35" t="str">
        <f t="shared" si="5"/>
        <v/>
      </c>
      <c r="L113" s="35" t="str">
        <f t="shared" si="6"/>
        <v/>
      </c>
      <c r="M113" s="35" t="str">
        <f t="shared" si="7"/>
        <v/>
      </c>
      <c r="T113" s="28"/>
    </row>
    <row r="114" spans="1:20" ht="15" hidden="1" customHeight="1">
      <c r="A114" s="596"/>
      <c r="B114" s="625"/>
      <c r="C114" s="600" t="s">
        <v>4</v>
      </c>
      <c r="D114" s="42" t="s">
        <v>115</v>
      </c>
      <c r="E114" s="31"/>
      <c r="F114" s="268"/>
      <c r="G114" s="268"/>
      <c r="H114" s="268"/>
      <c r="I114" s="268"/>
      <c r="J114" s="43" t="str">
        <f t="shared" si="4"/>
        <v/>
      </c>
      <c r="K114" s="35" t="str">
        <f t="shared" si="5"/>
        <v/>
      </c>
      <c r="L114" s="35" t="str">
        <f t="shared" si="6"/>
        <v/>
      </c>
      <c r="M114" s="35" t="str">
        <f t="shared" si="7"/>
        <v/>
      </c>
      <c r="T114" s="28"/>
    </row>
    <row r="115" spans="1:20" ht="15" hidden="1" customHeight="1">
      <c r="A115" s="596"/>
      <c r="B115" s="625"/>
      <c r="C115" s="600"/>
      <c r="D115" s="44" t="s">
        <v>488</v>
      </c>
      <c r="E115" s="31"/>
      <c r="F115" s="268"/>
      <c r="G115" s="268"/>
      <c r="H115" s="268"/>
      <c r="I115" s="268"/>
      <c r="J115" s="43" t="str">
        <f t="shared" si="4"/>
        <v/>
      </c>
      <c r="K115" s="35" t="str">
        <f t="shared" si="5"/>
        <v/>
      </c>
      <c r="L115" s="35" t="str">
        <f t="shared" si="6"/>
        <v/>
      </c>
      <c r="M115" s="35" t="str">
        <f t="shared" si="7"/>
        <v/>
      </c>
      <c r="T115" s="28"/>
    </row>
    <row r="116" spans="1:20" ht="15" hidden="1" customHeight="1">
      <c r="A116" s="596"/>
      <c r="B116" s="625"/>
      <c r="C116" s="600" t="s">
        <v>5</v>
      </c>
      <c r="D116" s="44" t="s">
        <v>115</v>
      </c>
      <c r="E116" s="31"/>
      <c r="F116" s="268"/>
      <c r="G116" s="268"/>
      <c r="H116" s="268"/>
      <c r="I116" s="268"/>
      <c r="J116" s="43" t="str">
        <f t="shared" si="4"/>
        <v/>
      </c>
      <c r="K116" s="35" t="str">
        <f t="shared" si="5"/>
        <v/>
      </c>
      <c r="L116" s="35" t="str">
        <f t="shared" si="6"/>
        <v/>
      </c>
      <c r="M116" s="35" t="str">
        <f t="shared" si="7"/>
        <v/>
      </c>
      <c r="T116" s="28"/>
    </row>
    <row r="117" spans="1:20" ht="15" hidden="1" customHeight="1">
      <c r="A117" s="596"/>
      <c r="B117" s="625"/>
      <c r="C117" s="600"/>
      <c r="D117" s="44" t="s">
        <v>489</v>
      </c>
      <c r="E117" s="31"/>
      <c r="F117" s="268"/>
      <c r="G117" s="268"/>
      <c r="H117" s="268"/>
      <c r="I117" s="268"/>
      <c r="J117" s="43" t="str">
        <f t="shared" si="4"/>
        <v/>
      </c>
      <c r="K117" s="35" t="str">
        <f t="shared" si="5"/>
        <v/>
      </c>
      <c r="L117" s="35" t="str">
        <f t="shared" si="6"/>
        <v/>
      </c>
      <c r="M117" s="35" t="str">
        <f t="shared" si="7"/>
        <v/>
      </c>
      <c r="T117" s="28"/>
    </row>
    <row r="118" spans="1:20" ht="15" hidden="1" customHeight="1">
      <c r="A118" s="596"/>
      <c r="B118" s="625"/>
      <c r="C118" s="600" t="s">
        <v>6</v>
      </c>
      <c r="D118" s="44" t="s">
        <v>115</v>
      </c>
      <c r="E118" s="31"/>
      <c r="F118" s="268"/>
      <c r="G118" s="268"/>
      <c r="H118" s="268"/>
      <c r="I118" s="268"/>
      <c r="J118" s="43" t="str">
        <f t="shared" si="4"/>
        <v/>
      </c>
      <c r="K118" s="35" t="str">
        <f t="shared" si="5"/>
        <v/>
      </c>
      <c r="L118" s="35" t="str">
        <f t="shared" si="6"/>
        <v/>
      </c>
      <c r="M118" s="35" t="str">
        <f t="shared" si="7"/>
        <v/>
      </c>
      <c r="T118" s="28"/>
    </row>
    <row r="119" spans="1:20" ht="15" hidden="1" customHeight="1">
      <c r="A119" s="596"/>
      <c r="B119" s="625"/>
      <c r="C119" s="600"/>
      <c r="D119" s="44" t="s">
        <v>489</v>
      </c>
      <c r="E119" s="31"/>
      <c r="F119" s="268"/>
      <c r="G119" s="268"/>
      <c r="H119" s="268"/>
      <c r="I119" s="268"/>
      <c r="J119" s="43" t="str">
        <f t="shared" si="4"/>
        <v/>
      </c>
      <c r="K119" s="35" t="str">
        <f t="shared" si="5"/>
        <v/>
      </c>
      <c r="L119" s="35" t="str">
        <f t="shared" si="6"/>
        <v/>
      </c>
      <c r="M119" s="35" t="str">
        <f t="shared" si="7"/>
        <v/>
      </c>
      <c r="T119" s="28"/>
    </row>
    <row r="120" spans="1:20" ht="15" hidden="1" customHeight="1">
      <c r="A120" s="591">
        <v>14</v>
      </c>
      <c r="B120" s="592"/>
      <c r="C120" s="595" t="s">
        <v>3</v>
      </c>
      <c r="D120" s="37" t="s">
        <v>115</v>
      </c>
      <c r="E120" s="31"/>
      <c r="F120" s="268"/>
      <c r="G120" s="268"/>
      <c r="H120" s="268"/>
      <c r="I120" s="268"/>
      <c r="J120" s="40" t="str">
        <f t="shared" si="4"/>
        <v/>
      </c>
      <c r="K120" s="40" t="str">
        <f t="shared" si="5"/>
        <v/>
      </c>
      <c r="L120" s="40" t="str">
        <f t="shared" si="6"/>
        <v/>
      </c>
      <c r="M120" s="40" t="str">
        <f t="shared" si="7"/>
        <v/>
      </c>
      <c r="T120" s="28"/>
    </row>
    <row r="121" spans="1:20" ht="15" hidden="1" customHeight="1">
      <c r="A121" s="591"/>
      <c r="B121" s="593"/>
      <c r="C121" s="595"/>
      <c r="D121" s="41" t="s">
        <v>488</v>
      </c>
      <c r="E121" s="31"/>
      <c r="F121" s="268"/>
      <c r="G121" s="268"/>
      <c r="H121" s="268"/>
      <c r="I121" s="268"/>
      <c r="J121" s="40" t="str">
        <f t="shared" si="4"/>
        <v/>
      </c>
      <c r="K121" s="40" t="str">
        <f t="shared" si="5"/>
        <v/>
      </c>
      <c r="L121" s="40" t="str">
        <f t="shared" si="6"/>
        <v/>
      </c>
      <c r="M121" s="40" t="str">
        <f t="shared" si="7"/>
        <v/>
      </c>
      <c r="T121" s="28"/>
    </row>
    <row r="122" spans="1:20" ht="15" hidden="1" customHeight="1">
      <c r="A122" s="591"/>
      <c r="B122" s="593"/>
      <c r="C122" s="595" t="s">
        <v>4</v>
      </c>
      <c r="D122" s="37" t="s">
        <v>115</v>
      </c>
      <c r="E122" s="31"/>
      <c r="F122" s="268"/>
      <c r="G122" s="268"/>
      <c r="H122" s="268"/>
      <c r="I122" s="268"/>
      <c r="J122" s="40" t="str">
        <f t="shared" si="4"/>
        <v/>
      </c>
      <c r="K122" s="40" t="str">
        <f t="shared" si="5"/>
        <v/>
      </c>
      <c r="L122" s="40" t="str">
        <f t="shared" si="6"/>
        <v/>
      </c>
      <c r="M122" s="40" t="str">
        <f t="shared" si="7"/>
        <v/>
      </c>
      <c r="T122" s="28"/>
    </row>
    <row r="123" spans="1:20" ht="15" hidden="1" customHeight="1">
      <c r="A123" s="591"/>
      <c r="B123" s="593"/>
      <c r="C123" s="595"/>
      <c r="D123" s="41" t="s">
        <v>488</v>
      </c>
      <c r="E123" s="31"/>
      <c r="F123" s="268"/>
      <c r="G123" s="268"/>
      <c r="H123" s="268"/>
      <c r="I123" s="268"/>
      <c r="J123" s="40" t="str">
        <f t="shared" si="4"/>
        <v/>
      </c>
      <c r="K123" s="40" t="str">
        <f t="shared" si="5"/>
        <v/>
      </c>
      <c r="L123" s="40" t="str">
        <f t="shared" si="6"/>
        <v/>
      </c>
      <c r="M123" s="40" t="str">
        <f t="shared" si="7"/>
        <v/>
      </c>
      <c r="T123" s="28"/>
    </row>
    <row r="124" spans="1:20" ht="15" hidden="1" customHeight="1">
      <c r="A124" s="591"/>
      <c r="B124" s="593"/>
      <c r="C124" s="595" t="s">
        <v>5</v>
      </c>
      <c r="D124" s="41" t="s">
        <v>115</v>
      </c>
      <c r="E124" s="31"/>
      <c r="F124" s="268"/>
      <c r="G124" s="268"/>
      <c r="H124" s="268"/>
      <c r="I124" s="268"/>
      <c r="J124" s="40" t="str">
        <f t="shared" si="4"/>
        <v/>
      </c>
      <c r="K124" s="40" t="str">
        <f t="shared" si="5"/>
        <v/>
      </c>
      <c r="L124" s="40" t="str">
        <f t="shared" si="6"/>
        <v/>
      </c>
      <c r="M124" s="40" t="str">
        <f t="shared" si="7"/>
        <v/>
      </c>
      <c r="T124" s="28"/>
    </row>
    <row r="125" spans="1:20" ht="15" hidden="1" customHeight="1">
      <c r="A125" s="591"/>
      <c r="B125" s="593"/>
      <c r="C125" s="595"/>
      <c r="D125" s="41" t="s">
        <v>489</v>
      </c>
      <c r="E125" s="31"/>
      <c r="F125" s="268"/>
      <c r="G125" s="268"/>
      <c r="H125" s="268"/>
      <c r="I125" s="268"/>
      <c r="J125" s="40" t="str">
        <f t="shared" si="4"/>
        <v/>
      </c>
      <c r="K125" s="40" t="str">
        <f t="shared" si="5"/>
        <v/>
      </c>
      <c r="L125" s="40" t="str">
        <f t="shared" si="6"/>
        <v/>
      </c>
      <c r="M125" s="40" t="str">
        <f t="shared" si="7"/>
        <v/>
      </c>
      <c r="T125" s="28"/>
    </row>
    <row r="126" spans="1:20" ht="15" hidden="1" customHeight="1">
      <c r="A126" s="591"/>
      <c r="B126" s="593"/>
      <c r="C126" s="595" t="s">
        <v>6</v>
      </c>
      <c r="D126" s="41" t="s">
        <v>115</v>
      </c>
      <c r="E126" s="31"/>
      <c r="F126" s="268"/>
      <c r="G126" s="268"/>
      <c r="H126" s="268"/>
      <c r="I126" s="268"/>
      <c r="J126" s="40" t="str">
        <f t="shared" si="4"/>
        <v/>
      </c>
      <c r="K126" s="40" t="str">
        <f t="shared" si="5"/>
        <v/>
      </c>
      <c r="L126" s="40" t="str">
        <f t="shared" si="6"/>
        <v/>
      </c>
      <c r="M126" s="40" t="str">
        <f t="shared" si="7"/>
        <v/>
      </c>
      <c r="T126" s="28"/>
    </row>
    <row r="127" spans="1:20" ht="15" hidden="1" customHeight="1">
      <c r="A127" s="591"/>
      <c r="B127" s="594"/>
      <c r="C127" s="595"/>
      <c r="D127" s="41" t="s">
        <v>489</v>
      </c>
      <c r="E127" s="31"/>
      <c r="F127" s="268"/>
      <c r="G127" s="268"/>
      <c r="H127" s="268"/>
      <c r="I127" s="268"/>
      <c r="J127" s="40" t="str">
        <f t="shared" si="4"/>
        <v/>
      </c>
      <c r="K127" s="40" t="str">
        <f t="shared" si="5"/>
        <v/>
      </c>
      <c r="L127" s="40" t="str">
        <f t="shared" si="6"/>
        <v/>
      </c>
      <c r="M127" s="40" t="str">
        <f t="shared" si="7"/>
        <v/>
      </c>
      <c r="T127" s="28"/>
    </row>
    <row r="128" spans="1:20" ht="15" hidden="1" customHeight="1">
      <c r="A128" s="596">
        <v>15</v>
      </c>
      <c r="B128" s="625"/>
      <c r="C128" s="600" t="s">
        <v>3</v>
      </c>
      <c r="D128" s="42" t="s">
        <v>115</v>
      </c>
      <c r="E128" s="31"/>
      <c r="F128" s="268"/>
      <c r="G128" s="268"/>
      <c r="H128" s="268"/>
      <c r="I128" s="268"/>
      <c r="J128" s="43" t="str">
        <f t="shared" si="4"/>
        <v/>
      </c>
      <c r="K128" s="35" t="str">
        <f t="shared" si="5"/>
        <v/>
      </c>
      <c r="L128" s="35" t="str">
        <f t="shared" si="6"/>
        <v/>
      </c>
      <c r="M128" s="35" t="str">
        <f t="shared" si="7"/>
        <v/>
      </c>
      <c r="T128" s="28"/>
    </row>
    <row r="129" spans="1:20" ht="15" hidden="1" customHeight="1">
      <c r="A129" s="596"/>
      <c r="B129" s="625"/>
      <c r="C129" s="600"/>
      <c r="D129" s="44" t="s">
        <v>488</v>
      </c>
      <c r="E129" s="31"/>
      <c r="F129" s="268"/>
      <c r="G129" s="268"/>
      <c r="H129" s="268"/>
      <c r="I129" s="268"/>
      <c r="J129" s="43" t="str">
        <f t="shared" si="4"/>
        <v/>
      </c>
      <c r="K129" s="35" t="str">
        <f t="shared" si="5"/>
        <v/>
      </c>
      <c r="L129" s="35" t="str">
        <f t="shared" si="6"/>
        <v/>
      </c>
      <c r="M129" s="35" t="str">
        <f t="shared" si="7"/>
        <v/>
      </c>
      <c r="T129" s="28"/>
    </row>
    <row r="130" spans="1:20" ht="15" hidden="1" customHeight="1">
      <c r="A130" s="596"/>
      <c r="B130" s="625"/>
      <c r="C130" s="600" t="s">
        <v>4</v>
      </c>
      <c r="D130" s="42" t="s">
        <v>115</v>
      </c>
      <c r="E130" s="31"/>
      <c r="F130" s="268"/>
      <c r="G130" s="268"/>
      <c r="H130" s="268"/>
      <c r="I130" s="268"/>
      <c r="J130" s="43" t="str">
        <f t="shared" si="4"/>
        <v/>
      </c>
      <c r="K130" s="35" t="str">
        <f t="shared" si="5"/>
        <v/>
      </c>
      <c r="L130" s="35" t="str">
        <f t="shared" si="6"/>
        <v/>
      </c>
      <c r="M130" s="35" t="str">
        <f t="shared" si="7"/>
        <v/>
      </c>
      <c r="T130" s="28"/>
    </row>
    <row r="131" spans="1:20" ht="15" hidden="1" customHeight="1">
      <c r="A131" s="596"/>
      <c r="B131" s="625"/>
      <c r="C131" s="600"/>
      <c r="D131" s="44" t="s">
        <v>488</v>
      </c>
      <c r="E131" s="31"/>
      <c r="F131" s="268"/>
      <c r="G131" s="268"/>
      <c r="H131" s="268"/>
      <c r="I131" s="268"/>
      <c r="J131" s="43" t="str">
        <f t="shared" si="4"/>
        <v/>
      </c>
      <c r="K131" s="35" t="str">
        <f t="shared" si="5"/>
        <v/>
      </c>
      <c r="L131" s="35" t="str">
        <f t="shared" si="6"/>
        <v/>
      </c>
      <c r="M131" s="35" t="str">
        <f t="shared" si="7"/>
        <v/>
      </c>
      <c r="T131" s="28"/>
    </row>
    <row r="132" spans="1:20" ht="15" hidden="1" customHeight="1">
      <c r="A132" s="596"/>
      <c r="B132" s="625"/>
      <c r="C132" s="600" t="s">
        <v>5</v>
      </c>
      <c r="D132" s="44" t="s">
        <v>115</v>
      </c>
      <c r="E132" s="31"/>
      <c r="F132" s="268"/>
      <c r="G132" s="268"/>
      <c r="H132" s="268"/>
      <c r="I132" s="268"/>
      <c r="J132" s="43" t="str">
        <f t="shared" si="4"/>
        <v/>
      </c>
      <c r="K132" s="35" t="str">
        <f t="shared" si="5"/>
        <v/>
      </c>
      <c r="L132" s="35" t="str">
        <f t="shared" si="6"/>
        <v/>
      </c>
      <c r="M132" s="35" t="str">
        <f t="shared" si="7"/>
        <v/>
      </c>
      <c r="T132" s="28"/>
    </row>
    <row r="133" spans="1:20" ht="15" hidden="1" customHeight="1">
      <c r="A133" s="596"/>
      <c r="B133" s="625"/>
      <c r="C133" s="600"/>
      <c r="D133" s="44" t="s">
        <v>489</v>
      </c>
      <c r="E133" s="31"/>
      <c r="F133" s="268"/>
      <c r="G133" s="268"/>
      <c r="H133" s="268"/>
      <c r="I133" s="268"/>
      <c r="J133" s="43" t="str">
        <f t="shared" si="4"/>
        <v/>
      </c>
      <c r="K133" s="35" t="str">
        <f t="shared" si="5"/>
        <v/>
      </c>
      <c r="L133" s="35" t="str">
        <f t="shared" si="6"/>
        <v/>
      </c>
      <c r="M133" s="35" t="str">
        <f t="shared" si="7"/>
        <v/>
      </c>
      <c r="T133" s="28"/>
    </row>
    <row r="134" spans="1:20" ht="15" hidden="1" customHeight="1">
      <c r="A134" s="596"/>
      <c r="B134" s="625"/>
      <c r="C134" s="600" t="s">
        <v>6</v>
      </c>
      <c r="D134" s="44" t="s">
        <v>115</v>
      </c>
      <c r="E134" s="31"/>
      <c r="F134" s="268"/>
      <c r="G134" s="268"/>
      <c r="H134" s="268"/>
      <c r="I134" s="268"/>
      <c r="J134" s="43" t="str">
        <f t="shared" si="4"/>
        <v/>
      </c>
      <c r="K134" s="35" t="str">
        <f t="shared" si="5"/>
        <v/>
      </c>
      <c r="L134" s="35" t="str">
        <f t="shared" si="6"/>
        <v/>
      </c>
      <c r="M134" s="35" t="str">
        <f t="shared" si="7"/>
        <v/>
      </c>
      <c r="T134" s="28"/>
    </row>
    <row r="135" spans="1:20" ht="15" hidden="1" customHeight="1">
      <c r="A135" s="596"/>
      <c r="B135" s="625"/>
      <c r="C135" s="600"/>
      <c r="D135" s="44" t="s">
        <v>489</v>
      </c>
      <c r="E135" s="31"/>
      <c r="F135" s="268"/>
      <c r="G135" s="268"/>
      <c r="H135" s="268"/>
      <c r="I135" s="268"/>
      <c r="J135" s="43" t="str">
        <f t="shared" si="4"/>
        <v/>
      </c>
      <c r="K135" s="35" t="str">
        <f t="shared" si="5"/>
        <v/>
      </c>
      <c r="L135" s="35" t="str">
        <f t="shared" si="6"/>
        <v/>
      </c>
      <c r="M135" s="35" t="str">
        <f t="shared" si="7"/>
        <v/>
      </c>
      <c r="T135" s="28"/>
    </row>
    <row r="136" spans="1:20" ht="15" hidden="1" customHeight="1">
      <c r="A136" s="591">
        <v>16</v>
      </c>
      <c r="B136" s="592"/>
      <c r="C136" s="595" t="s">
        <v>3</v>
      </c>
      <c r="D136" s="37" t="s">
        <v>115</v>
      </c>
      <c r="E136" s="31"/>
      <c r="F136" s="268"/>
      <c r="G136" s="268"/>
      <c r="H136" s="268"/>
      <c r="I136" s="268"/>
      <c r="J136" s="40" t="str">
        <f t="shared" si="4"/>
        <v/>
      </c>
      <c r="K136" s="40" t="str">
        <f t="shared" si="5"/>
        <v/>
      </c>
      <c r="L136" s="40" t="str">
        <f t="shared" si="6"/>
        <v/>
      </c>
      <c r="M136" s="40" t="str">
        <f t="shared" si="7"/>
        <v/>
      </c>
      <c r="T136" s="28"/>
    </row>
    <row r="137" spans="1:20" ht="15" hidden="1" customHeight="1">
      <c r="A137" s="591"/>
      <c r="B137" s="593"/>
      <c r="C137" s="595"/>
      <c r="D137" s="41" t="s">
        <v>488</v>
      </c>
      <c r="E137" s="31"/>
      <c r="F137" s="268"/>
      <c r="G137" s="268"/>
      <c r="H137" s="268"/>
      <c r="I137" s="268"/>
      <c r="J137" s="40" t="str">
        <f t="shared" si="4"/>
        <v/>
      </c>
      <c r="K137" s="40" t="str">
        <f t="shared" si="5"/>
        <v/>
      </c>
      <c r="L137" s="40" t="str">
        <f t="shared" si="6"/>
        <v/>
      </c>
      <c r="M137" s="40" t="str">
        <f t="shared" si="7"/>
        <v/>
      </c>
      <c r="T137" s="28"/>
    </row>
    <row r="138" spans="1:20" ht="15" hidden="1" customHeight="1">
      <c r="A138" s="591"/>
      <c r="B138" s="593"/>
      <c r="C138" s="595" t="s">
        <v>4</v>
      </c>
      <c r="D138" s="37" t="s">
        <v>115</v>
      </c>
      <c r="E138" s="31"/>
      <c r="F138" s="268"/>
      <c r="G138" s="268"/>
      <c r="H138" s="268"/>
      <c r="I138" s="268"/>
      <c r="J138" s="40" t="str">
        <f t="shared" si="4"/>
        <v/>
      </c>
      <c r="K138" s="40" t="str">
        <f t="shared" si="5"/>
        <v/>
      </c>
      <c r="L138" s="40" t="str">
        <f t="shared" si="6"/>
        <v/>
      </c>
      <c r="M138" s="40" t="str">
        <f t="shared" si="7"/>
        <v/>
      </c>
      <c r="T138" s="28"/>
    </row>
    <row r="139" spans="1:20" ht="15" hidden="1" customHeight="1">
      <c r="A139" s="591"/>
      <c r="B139" s="593"/>
      <c r="C139" s="595"/>
      <c r="D139" s="41" t="s">
        <v>488</v>
      </c>
      <c r="E139" s="31"/>
      <c r="F139" s="268"/>
      <c r="G139" s="268"/>
      <c r="H139" s="268"/>
      <c r="I139" s="268"/>
      <c r="J139" s="40" t="str">
        <f t="shared" si="4"/>
        <v/>
      </c>
      <c r="K139" s="40" t="str">
        <f t="shared" si="5"/>
        <v/>
      </c>
      <c r="L139" s="40" t="str">
        <f t="shared" si="6"/>
        <v/>
      </c>
      <c r="M139" s="40" t="str">
        <f t="shared" si="7"/>
        <v/>
      </c>
      <c r="T139" s="28"/>
    </row>
    <row r="140" spans="1:20" ht="15" hidden="1" customHeight="1">
      <c r="A140" s="591"/>
      <c r="B140" s="593"/>
      <c r="C140" s="595" t="s">
        <v>5</v>
      </c>
      <c r="D140" s="41" t="s">
        <v>115</v>
      </c>
      <c r="E140" s="31"/>
      <c r="F140" s="268"/>
      <c r="G140" s="268"/>
      <c r="H140" s="268"/>
      <c r="I140" s="268"/>
      <c r="J140" s="40" t="str">
        <f t="shared" si="4"/>
        <v/>
      </c>
      <c r="K140" s="40" t="str">
        <f t="shared" si="5"/>
        <v/>
      </c>
      <c r="L140" s="40" t="str">
        <f t="shared" si="6"/>
        <v/>
      </c>
      <c r="M140" s="40" t="str">
        <f t="shared" si="7"/>
        <v/>
      </c>
      <c r="T140" s="28"/>
    </row>
    <row r="141" spans="1:20" ht="15" hidden="1" customHeight="1">
      <c r="A141" s="591"/>
      <c r="B141" s="593"/>
      <c r="C141" s="595"/>
      <c r="D141" s="41" t="s">
        <v>489</v>
      </c>
      <c r="E141" s="31"/>
      <c r="F141" s="268"/>
      <c r="G141" s="268"/>
      <c r="H141" s="268"/>
      <c r="I141" s="268"/>
      <c r="J141" s="40" t="str">
        <f t="shared" si="4"/>
        <v/>
      </c>
      <c r="K141" s="40" t="str">
        <f t="shared" si="5"/>
        <v/>
      </c>
      <c r="L141" s="40" t="str">
        <f t="shared" si="6"/>
        <v/>
      </c>
      <c r="M141" s="40" t="str">
        <f t="shared" si="7"/>
        <v/>
      </c>
      <c r="T141" s="28"/>
    </row>
    <row r="142" spans="1:20" ht="15" hidden="1" customHeight="1">
      <c r="A142" s="591"/>
      <c r="B142" s="593"/>
      <c r="C142" s="595" t="s">
        <v>6</v>
      </c>
      <c r="D142" s="41" t="s">
        <v>115</v>
      </c>
      <c r="E142" s="31"/>
      <c r="F142" s="268"/>
      <c r="G142" s="268"/>
      <c r="H142" s="268"/>
      <c r="I142" s="268"/>
      <c r="J142" s="40" t="str">
        <f t="shared" si="4"/>
        <v/>
      </c>
      <c r="K142" s="40" t="str">
        <f t="shared" si="5"/>
        <v/>
      </c>
      <c r="L142" s="40" t="str">
        <f t="shared" si="6"/>
        <v/>
      </c>
      <c r="M142" s="40" t="str">
        <f t="shared" si="7"/>
        <v/>
      </c>
      <c r="T142" s="28"/>
    </row>
    <row r="143" spans="1:20" ht="15" hidden="1" customHeight="1">
      <c r="A143" s="591"/>
      <c r="B143" s="594"/>
      <c r="C143" s="595"/>
      <c r="D143" s="41" t="s">
        <v>489</v>
      </c>
      <c r="E143" s="31"/>
      <c r="F143" s="268"/>
      <c r="G143" s="268"/>
      <c r="H143" s="268"/>
      <c r="I143" s="268"/>
      <c r="J143" s="40" t="str">
        <f t="shared" si="4"/>
        <v/>
      </c>
      <c r="K143" s="40" t="str">
        <f t="shared" si="5"/>
        <v/>
      </c>
      <c r="L143" s="40" t="str">
        <f t="shared" si="6"/>
        <v/>
      </c>
      <c r="M143" s="40" t="str">
        <f t="shared" si="7"/>
        <v/>
      </c>
      <c r="T143" s="28"/>
    </row>
    <row r="144" spans="1:20" ht="15" hidden="1" customHeight="1">
      <c r="A144" s="596">
        <v>17</v>
      </c>
      <c r="B144" s="625"/>
      <c r="C144" s="600" t="s">
        <v>3</v>
      </c>
      <c r="D144" s="42" t="s">
        <v>115</v>
      </c>
      <c r="E144" s="31"/>
      <c r="F144" s="268"/>
      <c r="G144" s="268"/>
      <c r="H144" s="268"/>
      <c r="I144" s="268"/>
      <c r="J144" s="43" t="str">
        <f t="shared" ref="J144:J207" si="8">IFERROR((F144/E144),"")</f>
        <v/>
      </c>
      <c r="K144" s="35" t="str">
        <f t="shared" ref="K144:K207" si="9">IFERROR(((F144+G144)/E144),"")</f>
        <v/>
      </c>
      <c r="L144" s="35" t="str">
        <f t="shared" ref="L144:L207" si="10">IFERROR(((F144+G144+H144)/E144),"")</f>
        <v/>
      </c>
      <c r="M144" s="35" t="str">
        <f t="shared" ref="M144:M207" si="11">IFERROR(((F144+G144+H144+I144)/E144),"")</f>
        <v/>
      </c>
      <c r="T144" s="28"/>
    </row>
    <row r="145" spans="1:20" ht="15" hidden="1" customHeight="1">
      <c r="A145" s="596"/>
      <c r="B145" s="625"/>
      <c r="C145" s="600"/>
      <c r="D145" s="44" t="s">
        <v>488</v>
      </c>
      <c r="E145" s="31"/>
      <c r="F145" s="268"/>
      <c r="G145" s="268"/>
      <c r="H145" s="268"/>
      <c r="I145" s="268"/>
      <c r="J145" s="43" t="str">
        <f t="shared" si="8"/>
        <v/>
      </c>
      <c r="K145" s="35" t="str">
        <f t="shared" si="9"/>
        <v/>
      </c>
      <c r="L145" s="35" t="str">
        <f t="shared" si="10"/>
        <v/>
      </c>
      <c r="M145" s="35" t="str">
        <f t="shared" si="11"/>
        <v/>
      </c>
      <c r="T145" s="28"/>
    </row>
    <row r="146" spans="1:20" ht="15" hidden="1" customHeight="1">
      <c r="A146" s="596"/>
      <c r="B146" s="625"/>
      <c r="C146" s="600" t="s">
        <v>4</v>
      </c>
      <c r="D146" s="42" t="s">
        <v>115</v>
      </c>
      <c r="E146" s="31"/>
      <c r="F146" s="268"/>
      <c r="G146" s="268"/>
      <c r="H146" s="268"/>
      <c r="I146" s="268"/>
      <c r="J146" s="43" t="str">
        <f t="shared" si="8"/>
        <v/>
      </c>
      <c r="K146" s="35" t="str">
        <f t="shared" si="9"/>
        <v/>
      </c>
      <c r="L146" s="35" t="str">
        <f t="shared" si="10"/>
        <v/>
      </c>
      <c r="M146" s="35" t="str">
        <f t="shared" si="11"/>
        <v/>
      </c>
      <c r="T146" s="28"/>
    </row>
    <row r="147" spans="1:20" ht="15" hidden="1" customHeight="1">
      <c r="A147" s="596"/>
      <c r="B147" s="625"/>
      <c r="C147" s="600"/>
      <c r="D147" s="44" t="s">
        <v>488</v>
      </c>
      <c r="E147" s="31"/>
      <c r="F147" s="268"/>
      <c r="G147" s="268"/>
      <c r="H147" s="268"/>
      <c r="I147" s="268"/>
      <c r="J147" s="43" t="str">
        <f t="shared" si="8"/>
        <v/>
      </c>
      <c r="K147" s="35" t="str">
        <f t="shared" si="9"/>
        <v/>
      </c>
      <c r="L147" s="35" t="str">
        <f t="shared" si="10"/>
        <v/>
      </c>
      <c r="M147" s="35" t="str">
        <f t="shared" si="11"/>
        <v/>
      </c>
      <c r="T147" s="28"/>
    </row>
    <row r="148" spans="1:20" ht="15" hidden="1" customHeight="1">
      <c r="A148" s="596"/>
      <c r="B148" s="625"/>
      <c r="C148" s="600" t="s">
        <v>5</v>
      </c>
      <c r="D148" s="44" t="s">
        <v>115</v>
      </c>
      <c r="E148" s="31"/>
      <c r="F148" s="268"/>
      <c r="G148" s="268"/>
      <c r="H148" s="268"/>
      <c r="I148" s="268"/>
      <c r="J148" s="43" t="str">
        <f t="shared" si="8"/>
        <v/>
      </c>
      <c r="K148" s="35" t="str">
        <f t="shared" si="9"/>
        <v/>
      </c>
      <c r="L148" s="35" t="str">
        <f t="shared" si="10"/>
        <v/>
      </c>
      <c r="M148" s="35" t="str">
        <f t="shared" si="11"/>
        <v/>
      </c>
      <c r="T148" s="28"/>
    </row>
    <row r="149" spans="1:20" ht="15" hidden="1" customHeight="1">
      <c r="A149" s="596"/>
      <c r="B149" s="625"/>
      <c r="C149" s="600"/>
      <c r="D149" s="44" t="s">
        <v>489</v>
      </c>
      <c r="E149" s="31"/>
      <c r="F149" s="268"/>
      <c r="G149" s="268"/>
      <c r="H149" s="268"/>
      <c r="I149" s="268"/>
      <c r="J149" s="43" t="str">
        <f t="shared" si="8"/>
        <v/>
      </c>
      <c r="K149" s="35" t="str">
        <f t="shared" si="9"/>
        <v/>
      </c>
      <c r="L149" s="35" t="str">
        <f t="shared" si="10"/>
        <v/>
      </c>
      <c r="M149" s="35" t="str">
        <f t="shared" si="11"/>
        <v/>
      </c>
      <c r="T149" s="28"/>
    </row>
    <row r="150" spans="1:20" ht="15" hidden="1" customHeight="1">
      <c r="A150" s="596"/>
      <c r="B150" s="625"/>
      <c r="C150" s="600" t="s">
        <v>6</v>
      </c>
      <c r="D150" s="44" t="s">
        <v>115</v>
      </c>
      <c r="E150" s="31"/>
      <c r="F150" s="268"/>
      <c r="G150" s="268"/>
      <c r="H150" s="268"/>
      <c r="I150" s="268"/>
      <c r="J150" s="43" t="str">
        <f t="shared" si="8"/>
        <v/>
      </c>
      <c r="K150" s="35" t="str">
        <f t="shared" si="9"/>
        <v/>
      </c>
      <c r="L150" s="35" t="str">
        <f t="shared" si="10"/>
        <v/>
      </c>
      <c r="M150" s="35" t="str">
        <f t="shared" si="11"/>
        <v/>
      </c>
      <c r="T150" s="28"/>
    </row>
    <row r="151" spans="1:20" ht="15" hidden="1" customHeight="1">
      <c r="A151" s="596"/>
      <c r="B151" s="625"/>
      <c r="C151" s="600"/>
      <c r="D151" s="44" t="s">
        <v>489</v>
      </c>
      <c r="E151" s="31"/>
      <c r="F151" s="268"/>
      <c r="G151" s="268"/>
      <c r="H151" s="268"/>
      <c r="I151" s="268"/>
      <c r="J151" s="43" t="str">
        <f t="shared" si="8"/>
        <v/>
      </c>
      <c r="K151" s="35" t="str">
        <f t="shared" si="9"/>
        <v/>
      </c>
      <c r="L151" s="35" t="str">
        <f t="shared" si="10"/>
        <v/>
      </c>
      <c r="M151" s="35" t="str">
        <f t="shared" si="11"/>
        <v/>
      </c>
      <c r="T151" s="28"/>
    </row>
    <row r="152" spans="1:20" ht="15" hidden="1" customHeight="1">
      <c r="A152" s="591">
        <v>18</v>
      </c>
      <c r="B152" s="592"/>
      <c r="C152" s="595" t="s">
        <v>3</v>
      </c>
      <c r="D152" s="37" t="s">
        <v>115</v>
      </c>
      <c r="E152" s="31"/>
      <c r="F152" s="268"/>
      <c r="G152" s="268"/>
      <c r="H152" s="268"/>
      <c r="I152" s="268"/>
      <c r="J152" s="40" t="str">
        <f t="shared" si="8"/>
        <v/>
      </c>
      <c r="K152" s="40" t="str">
        <f t="shared" si="9"/>
        <v/>
      </c>
      <c r="L152" s="40" t="str">
        <f t="shared" si="10"/>
        <v/>
      </c>
      <c r="M152" s="40" t="str">
        <f t="shared" si="11"/>
        <v/>
      </c>
      <c r="T152" s="28"/>
    </row>
    <row r="153" spans="1:20" ht="15" hidden="1" customHeight="1">
      <c r="A153" s="591"/>
      <c r="B153" s="593"/>
      <c r="C153" s="595"/>
      <c r="D153" s="41" t="s">
        <v>488</v>
      </c>
      <c r="E153" s="31"/>
      <c r="F153" s="268"/>
      <c r="G153" s="268"/>
      <c r="H153" s="268"/>
      <c r="I153" s="268"/>
      <c r="J153" s="40" t="str">
        <f t="shared" si="8"/>
        <v/>
      </c>
      <c r="K153" s="40" t="str">
        <f t="shared" si="9"/>
        <v/>
      </c>
      <c r="L153" s="40" t="str">
        <f t="shared" si="10"/>
        <v/>
      </c>
      <c r="M153" s="40" t="str">
        <f t="shared" si="11"/>
        <v/>
      </c>
      <c r="T153" s="28"/>
    </row>
    <row r="154" spans="1:20" ht="15" hidden="1" customHeight="1">
      <c r="A154" s="591"/>
      <c r="B154" s="593"/>
      <c r="C154" s="595" t="s">
        <v>4</v>
      </c>
      <c r="D154" s="37" t="s">
        <v>115</v>
      </c>
      <c r="E154" s="31"/>
      <c r="F154" s="268"/>
      <c r="G154" s="268"/>
      <c r="H154" s="268"/>
      <c r="I154" s="268"/>
      <c r="J154" s="40" t="str">
        <f t="shared" si="8"/>
        <v/>
      </c>
      <c r="K154" s="40" t="str">
        <f t="shared" si="9"/>
        <v/>
      </c>
      <c r="L154" s="40" t="str">
        <f t="shared" si="10"/>
        <v/>
      </c>
      <c r="M154" s="40" t="str">
        <f t="shared" si="11"/>
        <v/>
      </c>
      <c r="T154" s="28"/>
    </row>
    <row r="155" spans="1:20" ht="15" hidden="1" customHeight="1">
      <c r="A155" s="591"/>
      <c r="B155" s="593"/>
      <c r="C155" s="595"/>
      <c r="D155" s="41" t="s">
        <v>488</v>
      </c>
      <c r="E155" s="31"/>
      <c r="F155" s="268"/>
      <c r="G155" s="268"/>
      <c r="H155" s="268"/>
      <c r="I155" s="268"/>
      <c r="J155" s="40" t="str">
        <f t="shared" si="8"/>
        <v/>
      </c>
      <c r="K155" s="40" t="str">
        <f t="shared" si="9"/>
        <v/>
      </c>
      <c r="L155" s="40" t="str">
        <f t="shared" si="10"/>
        <v/>
      </c>
      <c r="M155" s="40" t="str">
        <f t="shared" si="11"/>
        <v/>
      </c>
      <c r="T155" s="28"/>
    </row>
    <row r="156" spans="1:20" ht="15" hidden="1" customHeight="1">
      <c r="A156" s="591"/>
      <c r="B156" s="593"/>
      <c r="C156" s="595" t="s">
        <v>5</v>
      </c>
      <c r="D156" s="41" t="s">
        <v>115</v>
      </c>
      <c r="E156" s="31"/>
      <c r="F156" s="268"/>
      <c r="G156" s="268"/>
      <c r="H156" s="268"/>
      <c r="I156" s="268"/>
      <c r="J156" s="40" t="str">
        <f t="shared" si="8"/>
        <v/>
      </c>
      <c r="K156" s="40" t="str">
        <f t="shared" si="9"/>
        <v/>
      </c>
      <c r="L156" s="40" t="str">
        <f t="shared" si="10"/>
        <v/>
      </c>
      <c r="M156" s="40" t="str">
        <f t="shared" si="11"/>
        <v/>
      </c>
      <c r="T156" s="28"/>
    </row>
    <row r="157" spans="1:20" ht="15" hidden="1" customHeight="1">
      <c r="A157" s="591"/>
      <c r="B157" s="593"/>
      <c r="C157" s="595"/>
      <c r="D157" s="41" t="s">
        <v>489</v>
      </c>
      <c r="E157" s="31"/>
      <c r="F157" s="268"/>
      <c r="G157" s="268"/>
      <c r="H157" s="268"/>
      <c r="I157" s="268"/>
      <c r="J157" s="40" t="str">
        <f t="shared" si="8"/>
        <v/>
      </c>
      <c r="K157" s="40" t="str">
        <f t="shared" si="9"/>
        <v/>
      </c>
      <c r="L157" s="40" t="str">
        <f t="shared" si="10"/>
        <v/>
      </c>
      <c r="M157" s="40" t="str">
        <f t="shared" si="11"/>
        <v/>
      </c>
      <c r="T157" s="28"/>
    </row>
    <row r="158" spans="1:20" ht="15" hidden="1" customHeight="1">
      <c r="A158" s="591"/>
      <c r="B158" s="593"/>
      <c r="C158" s="595" t="s">
        <v>6</v>
      </c>
      <c r="D158" s="41" t="s">
        <v>115</v>
      </c>
      <c r="E158" s="31"/>
      <c r="F158" s="268"/>
      <c r="G158" s="268"/>
      <c r="H158" s="268"/>
      <c r="I158" s="268"/>
      <c r="J158" s="40" t="str">
        <f t="shared" si="8"/>
        <v/>
      </c>
      <c r="K158" s="40" t="str">
        <f t="shared" si="9"/>
        <v/>
      </c>
      <c r="L158" s="40" t="str">
        <f t="shared" si="10"/>
        <v/>
      </c>
      <c r="M158" s="40" t="str">
        <f t="shared" si="11"/>
        <v/>
      </c>
      <c r="T158" s="28"/>
    </row>
    <row r="159" spans="1:20" ht="15" hidden="1" customHeight="1">
      <c r="A159" s="591"/>
      <c r="B159" s="594"/>
      <c r="C159" s="595"/>
      <c r="D159" s="41" t="s">
        <v>489</v>
      </c>
      <c r="E159" s="31"/>
      <c r="F159" s="268"/>
      <c r="G159" s="268"/>
      <c r="H159" s="268"/>
      <c r="I159" s="268"/>
      <c r="J159" s="40" t="str">
        <f t="shared" si="8"/>
        <v/>
      </c>
      <c r="K159" s="40" t="str">
        <f t="shared" si="9"/>
        <v/>
      </c>
      <c r="L159" s="40" t="str">
        <f t="shared" si="10"/>
        <v/>
      </c>
      <c r="M159" s="40" t="str">
        <f t="shared" si="11"/>
        <v/>
      </c>
      <c r="T159" s="28"/>
    </row>
    <row r="160" spans="1:20" ht="15" hidden="1" customHeight="1">
      <c r="A160" s="596">
        <v>19</v>
      </c>
      <c r="B160" s="625"/>
      <c r="C160" s="600" t="s">
        <v>3</v>
      </c>
      <c r="D160" s="42" t="s">
        <v>115</v>
      </c>
      <c r="E160" s="31"/>
      <c r="F160" s="268"/>
      <c r="G160" s="268"/>
      <c r="H160" s="268"/>
      <c r="I160" s="268"/>
      <c r="J160" s="43" t="str">
        <f t="shared" si="8"/>
        <v/>
      </c>
      <c r="K160" s="35" t="str">
        <f t="shared" si="9"/>
        <v/>
      </c>
      <c r="L160" s="35" t="str">
        <f t="shared" si="10"/>
        <v/>
      </c>
      <c r="M160" s="35" t="str">
        <f t="shared" si="11"/>
        <v/>
      </c>
      <c r="T160" s="28"/>
    </row>
    <row r="161" spans="1:20" ht="15" hidden="1" customHeight="1">
      <c r="A161" s="596"/>
      <c r="B161" s="625"/>
      <c r="C161" s="600"/>
      <c r="D161" s="44" t="s">
        <v>488</v>
      </c>
      <c r="E161" s="31"/>
      <c r="F161" s="268"/>
      <c r="G161" s="268"/>
      <c r="H161" s="268"/>
      <c r="I161" s="268"/>
      <c r="J161" s="43" t="str">
        <f t="shared" si="8"/>
        <v/>
      </c>
      <c r="K161" s="35" t="str">
        <f t="shared" si="9"/>
        <v/>
      </c>
      <c r="L161" s="35" t="str">
        <f t="shared" si="10"/>
        <v/>
      </c>
      <c r="M161" s="35" t="str">
        <f t="shared" si="11"/>
        <v/>
      </c>
      <c r="T161" s="28"/>
    </row>
    <row r="162" spans="1:20" ht="15" hidden="1" customHeight="1">
      <c r="A162" s="596"/>
      <c r="B162" s="625"/>
      <c r="C162" s="600" t="s">
        <v>4</v>
      </c>
      <c r="D162" s="42" t="s">
        <v>115</v>
      </c>
      <c r="E162" s="31"/>
      <c r="F162" s="268"/>
      <c r="G162" s="268"/>
      <c r="H162" s="268"/>
      <c r="I162" s="268"/>
      <c r="J162" s="43" t="str">
        <f t="shared" si="8"/>
        <v/>
      </c>
      <c r="K162" s="35" t="str">
        <f t="shared" si="9"/>
        <v/>
      </c>
      <c r="L162" s="35" t="str">
        <f t="shared" si="10"/>
        <v/>
      </c>
      <c r="M162" s="35" t="str">
        <f t="shared" si="11"/>
        <v/>
      </c>
      <c r="T162" s="28"/>
    </row>
    <row r="163" spans="1:20" ht="15" hidden="1" customHeight="1">
      <c r="A163" s="596"/>
      <c r="B163" s="625"/>
      <c r="C163" s="600"/>
      <c r="D163" s="44" t="s">
        <v>488</v>
      </c>
      <c r="E163" s="31"/>
      <c r="F163" s="268"/>
      <c r="G163" s="268"/>
      <c r="H163" s="268"/>
      <c r="I163" s="268"/>
      <c r="J163" s="43" t="str">
        <f t="shared" si="8"/>
        <v/>
      </c>
      <c r="K163" s="35" t="str">
        <f t="shared" si="9"/>
        <v/>
      </c>
      <c r="L163" s="35" t="str">
        <f t="shared" si="10"/>
        <v/>
      </c>
      <c r="M163" s="35" t="str">
        <f t="shared" si="11"/>
        <v/>
      </c>
      <c r="T163" s="28"/>
    </row>
    <row r="164" spans="1:20" ht="15" hidden="1" customHeight="1">
      <c r="A164" s="596"/>
      <c r="B164" s="625"/>
      <c r="C164" s="600" t="s">
        <v>5</v>
      </c>
      <c r="D164" s="44" t="s">
        <v>115</v>
      </c>
      <c r="E164" s="31"/>
      <c r="F164" s="268"/>
      <c r="G164" s="268"/>
      <c r="H164" s="268"/>
      <c r="I164" s="268"/>
      <c r="J164" s="43" t="str">
        <f t="shared" si="8"/>
        <v/>
      </c>
      <c r="K164" s="35" t="str">
        <f t="shared" si="9"/>
        <v/>
      </c>
      <c r="L164" s="35" t="str">
        <f t="shared" si="10"/>
        <v/>
      </c>
      <c r="M164" s="35" t="str">
        <f t="shared" si="11"/>
        <v/>
      </c>
      <c r="T164" s="28"/>
    </row>
    <row r="165" spans="1:20" ht="15" hidden="1" customHeight="1">
      <c r="A165" s="596"/>
      <c r="B165" s="625"/>
      <c r="C165" s="600"/>
      <c r="D165" s="44" t="s">
        <v>489</v>
      </c>
      <c r="E165" s="31"/>
      <c r="F165" s="268"/>
      <c r="G165" s="268"/>
      <c r="H165" s="268"/>
      <c r="I165" s="268"/>
      <c r="J165" s="43" t="str">
        <f t="shared" si="8"/>
        <v/>
      </c>
      <c r="K165" s="35" t="str">
        <f t="shared" si="9"/>
        <v/>
      </c>
      <c r="L165" s="35" t="str">
        <f t="shared" si="10"/>
        <v/>
      </c>
      <c r="M165" s="35" t="str">
        <f t="shared" si="11"/>
        <v/>
      </c>
      <c r="T165" s="28"/>
    </row>
    <row r="166" spans="1:20" ht="15" hidden="1" customHeight="1">
      <c r="A166" s="596"/>
      <c r="B166" s="625"/>
      <c r="C166" s="600" t="s">
        <v>6</v>
      </c>
      <c r="D166" s="44" t="s">
        <v>115</v>
      </c>
      <c r="E166" s="31"/>
      <c r="F166" s="268"/>
      <c r="G166" s="268"/>
      <c r="H166" s="268"/>
      <c r="I166" s="268"/>
      <c r="J166" s="43" t="str">
        <f t="shared" si="8"/>
        <v/>
      </c>
      <c r="K166" s="35" t="str">
        <f t="shared" si="9"/>
        <v/>
      </c>
      <c r="L166" s="35" t="str">
        <f t="shared" si="10"/>
        <v/>
      </c>
      <c r="M166" s="35" t="str">
        <f t="shared" si="11"/>
        <v/>
      </c>
      <c r="T166" s="28"/>
    </row>
    <row r="167" spans="1:20" ht="15" hidden="1" customHeight="1">
      <c r="A167" s="596"/>
      <c r="B167" s="625"/>
      <c r="C167" s="600"/>
      <c r="D167" s="44" t="s">
        <v>489</v>
      </c>
      <c r="E167" s="31"/>
      <c r="F167" s="268"/>
      <c r="G167" s="268"/>
      <c r="H167" s="268"/>
      <c r="I167" s="268"/>
      <c r="J167" s="43" t="str">
        <f t="shared" si="8"/>
        <v/>
      </c>
      <c r="K167" s="35" t="str">
        <f t="shared" si="9"/>
        <v/>
      </c>
      <c r="L167" s="35" t="str">
        <f t="shared" si="10"/>
        <v/>
      </c>
      <c r="M167" s="35" t="str">
        <f t="shared" si="11"/>
        <v/>
      </c>
      <c r="T167" s="28"/>
    </row>
    <row r="168" spans="1:20" ht="15" hidden="1" customHeight="1">
      <c r="A168" s="591">
        <v>20</v>
      </c>
      <c r="B168" s="592"/>
      <c r="C168" s="595" t="s">
        <v>3</v>
      </c>
      <c r="D168" s="37" t="s">
        <v>115</v>
      </c>
      <c r="E168" s="31"/>
      <c r="F168" s="268"/>
      <c r="G168" s="268"/>
      <c r="H168" s="268"/>
      <c r="I168" s="268"/>
      <c r="J168" s="40" t="str">
        <f t="shared" si="8"/>
        <v/>
      </c>
      <c r="K168" s="40" t="str">
        <f t="shared" si="9"/>
        <v/>
      </c>
      <c r="L168" s="40" t="str">
        <f t="shared" si="10"/>
        <v/>
      </c>
      <c r="M168" s="40" t="str">
        <f t="shared" si="11"/>
        <v/>
      </c>
      <c r="T168" s="28"/>
    </row>
    <row r="169" spans="1:20" ht="15" hidden="1" customHeight="1">
      <c r="A169" s="591"/>
      <c r="B169" s="593"/>
      <c r="C169" s="595"/>
      <c r="D169" s="41" t="s">
        <v>488</v>
      </c>
      <c r="E169" s="31"/>
      <c r="F169" s="268"/>
      <c r="G169" s="268"/>
      <c r="H169" s="268"/>
      <c r="I169" s="268"/>
      <c r="J169" s="40" t="str">
        <f t="shared" si="8"/>
        <v/>
      </c>
      <c r="K169" s="40" t="str">
        <f t="shared" si="9"/>
        <v/>
      </c>
      <c r="L169" s="40" t="str">
        <f t="shared" si="10"/>
        <v/>
      </c>
      <c r="M169" s="40" t="str">
        <f t="shared" si="11"/>
        <v/>
      </c>
      <c r="T169" s="28"/>
    </row>
    <row r="170" spans="1:20" ht="15" hidden="1" customHeight="1">
      <c r="A170" s="591"/>
      <c r="B170" s="593"/>
      <c r="C170" s="595" t="s">
        <v>4</v>
      </c>
      <c r="D170" s="37" t="s">
        <v>115</v>
      </c>
      <c r="E170" s="31"/>
      <c r="F170" s="268"/>
      <c r="G170" s="268"/>
      <c r="H170" s="268"/>
      <c r="I170" s="268"/>
      <c r="J170" s="40" t="str">
        <f t="shared" si="8"/>
        <v/>
      </c>
      <c r="K170" s="40" t="str">
        <f t="shared" si="9"/>
        <v/>
      </c>
      <c r="L170" s="40" t="str">
        <f t="shared" si="10"/>
        <v/>
      </c>
      <c r="M170" s="40" t="str">
        <f t="shared" si="11"/>
        <v/>
      </c>
      <c r="T170" s="28"/>
    </row>
    <row r="171" spans="1:20" ht="15" hidden="1" customHeight="1">
      <c r="A171" s="591"/>
      <c r="B171" s="593"/>
      <c r="C171" s="595"/>
      <c r="D171" s="41" t="s">
        <v>488</v>
      </c>
      <c r="E171" s="31"/>
      <c r="F171" s="268"/>
      <c r="G171" s="268"/>
      <c r="H171" s="268"/>
      <c r="I171" s="268"/>
      <c r="J171" s="40" t="str">
        <f t="shared" si="8"/>
        <v/>
      </c>
      <c r="K171" s="40" t="str">
        <f t="shared" si="9"/>
        <v/>
      </c>
      <c r="L171" s="40" t="str">
        <f t="shared" si="10"/>
        <v/>
      </c>
      <c r="M171" s="40" t="str">
        <f t="shared" si="11"/>
        <v/>
      </c>
      <c r="T171" s="28"/>
    </row>
    <row r="172" spans="1:20" ht="15" hidden="1" customHeight="1">
      <c r="A172" s="591"/>
      <c r="B172" s="593"/>
      <c r="C172" s="595" t="s">
        <v>5</v>
      </c>
      <c r="D172" s="41" t="s">
        <v>115</v>
      </c>
      <c r="E172" s="31"/>
      <c r="F172" s="268"/>
      <c r="G172" s="268"/>
      <c r="H172" s="268"/>
      <c r="I172" s="268"/>
      <c r="J172" s="40" t="str">
        <f t="shared" si="8"/>
        <v/>
      </c>
      <c r="K172" s="40" t="str">
        <f t="shared" si="9"/>
        <v/>
      </c>
      <c r="L172" s="40" t="str">
        <f t="shared" si="10"/>
        <v/>
      </c>
      <c r="M172" s="40" t="str">
        <f t="shared" si="11"/>
        <v/>
      </c>
      <c r="T172" s="28"/>
    </row>
    <row r="173" spans="1:20" ht="15" hidden="1" customHeight="1">
      <c r="A173" s="591"/>
      <c r="B173" s="593"/>
      <c r="C173" s="595"/>
      <c r="D173" s="41" t="s">
        <v>489</v>
      </c>
      <c r="E173" s="31"/>
      <c r="F173" s="268"/>
      <c r="G173" s="268"/>
      <c r="H173" s="268"/>
      <c r="I173" s="268"/>
      <c r="J173" s="40" t="str">
        <f t="shared" si="8"/>
        <v/>
      </c>
      <c r="K173" s="40" t="str">
        <f t="shared" si="9"/>
        <v/>
      </c>
      <c r="L173" s="40" t="str">
        <f t="shared" si="10"/>
        <v/>
      </c>
      <c r="M173" s="40" t="str">
        <f t="shared" si="11"/>
        <v/>
      </c>
      <c r="T173" s="28"/>
    </row>
    <row r="174" spans="1:20" ht="15" hidden="1" customHeight="1">
      <c r="A174" s="591"/>
      <c r="B174" s="593"/>
      <c r="C174" s="595" t="s">
        <v>6</v>
      </c>
      <c r="D174" s="41" t="s">
        <v>115</v>
      </c>
      <c r="E174" s="31"/>
      <c r="F174" s="268"/>
      <c r="G174" s="268"/>
      <c r="H174" s="268"/>
      <c r="I174" s="268"/>
      <c r="J174" s="40" t="str">
        <f t="shared" si="8"/>
        <v/>
      </c>
      <c r="K174" s="40" t="str">
        <f t="shared" si="9"/>
        <v/>
      </c>
      <c r="L174" s="40" t="str">
        <f t="shared" si="10"/>
        <v/>
      </c>
      <c r="M174" s="40" t="str">
        <f t="shared" si="11"/>
        <v/>
      </c>
      <c r="T174" s="28"/>
    </row>
    <row r="175" spans="1:20" ht="15" hidden="1" customHeight="1">
      <c r="A175" s="591"/>
      <c r="B175" s="594"/>
      <c r="C175" s="595"/>
      <c r="D175" s="41" t="s">
        <v>489</v>
      </c>
      <c r="E175" s="31"/>
      <c r="F175" s="268"/>
      <c r="G175" s="268"/>
      <c r="H175" s="268"/>
      <c r="I175" s="268"/>
      <c r="J175" s="40" t="str">
        <f t="shared" si="8"/>
        <v/>
      </c>
      <c r="K175" s="40" t="str">
        <f t="shared" si="9"/>
        <v/>
      </c>
      <c r="L175" s="40" t="str">
        <f t="shared" si="10"/>
        <v/>
      </c>
      <c r="M175" s="40" t="str">
        <f t="shared" si="11"/>
        <v/>
      </c>
      <c r="T175" s="28"/>
    </row>
    <row r="176" spans="1:20" ht="15" hidden="1" customHeight="1">
      <c r="A176" s="596">
        <v>21</v>
      </c>
      <c r="B176" s="625"/>
      <c r="C176" s="600" t="s">
        <v>3</v>
      </c>
      <c r="D176" s="42" t="s">
        <v>115</v>
      </c>
      <c r="E176" s="31"/>
      <c r="F176" s="268"/>
      <c r="G176" s="268"/>
      <c r="H176" s="268"/>
      <c r="I176" s="268"/>
      <c r="J176" s="43" t="str">
        <f t="shared" si="8"/>
        <v/>
      </c>
      <c r="K176" s="35" t="str">
        <f t="shared" si="9"/>
        <v/>
      </c>
      <c r="L176" s="35" t="str">
        <f t="shared" si="10"/>
        <v/>
      </c>
      <c r="M176" s="35" t="str">
        <f t="shared" si="11"/>
        <v/>
      </c>
      <c r="T176" s="28"/>
    </row>
    <row r="177" spans="1:20" ht="15" hidden="1" customHeight="1">
      <c r="A177" s="596"/>
      <c r="B177" s="625"/>
      <c r="C177" s="600"/>
      <c r="D177" s="44" t="s">
        <v>488</v>
      </c>
      <c r="E177" s="31"/>
      <c r="F177" s="268"/>
      <c r="G177" s="268"/>
      <c r="H177" s="268"/>
      <c r="I177" s="268"/>
      <c r="J177" s="43" t="str">
        <f t="shared" si="8"/>
        <v/>
      </c>
      <c r="K177" s="35" t="str">
        <f t="shared" si="9"/>
        <v/>
      </c>
      <c r="L177" s="35" t="str">
        <f t="shared" si="10"/>
        <v/>
      </c>
      <c r="M177" s="35" t="str">
        <f t="shared" si="11"/>
        <v/>
      </c>
      <c r="T177" s="28"/>
    </row>
    <row r="178" spans="1:20" ht="15" hidden="1" customHeight="1">
      <c r="A178" s="596"/>
      <c r="B178" s="625"/>
      <c r="C178" s="600" t="s">
        <v>4</v>
      </c>
      <c r="D178" s="42" t="s">
        <v>115</v>
      </c>
      <c r="E178" s="31"/>
      <c r="F178" s="268"/>
      <c r="G178" s="268"/>
      <c r="H178" s="268"/>
      <c r="I178" s="268"/>
      <c r="J178" s="43" t="str">
        <f t="shared" si="8"/>
        <v/>
      </c>
      <c r="K178" s="35" t="str">
        <f t="shared" si="9"/>
        <v/>
      </c>
      <c r="L178" s="35" t="str">
        <f t="shared" si="10"/>
        <v/>
      </c>
      <c r="M178" s="35" t="str">
        <f t="shared" si="11"/>
        <v/>
      </c>
      <c r="T178" s="28"/>
    </row>
    <row r="179" spans="1:20" ht="15" hidden="1" customHeight="1">
      <c r="A179" s="596"/>
      <c r="B179" s="625"/>
      <c r="C179" s="600"/>
      <c r="D179" s="44" t="s">
        <v>488</v>
      </c>
      <c r="E179" s="31"/>
      <c r="F179" s="268"/>
      <c r="G179" s="268"/>
      <c r="H179" s="268"/>
      <c r="I179" s="268"/>
      <c r="J179" s="43" t="str">
        <f t="shared" si="8"/>
        <v/>
      </c>
      <c r="K179" s="35" t="str">
        <f t="shared" si="9"/>
        <v/>
      </c>
      <c r="L179" s="35" t="str">
        <f t="shared" si="10"/>
        <v/>
      </c>
      <c r="M179" s="35" t="str">
        <f t="shared" si="11"/>
        <v/>
      </c>
      <c r="T179" s="28"/>
    </row>
    <row r="180" spans="1:20" ht="15" hidden="1" customHeight="1">
      <c r="A180" s="596"/>
      <c r="B180" s="625"/>
      <c r="C180" s="600" t="s">
        <v>5</v>
      </c>
      <c r="D180" s="44" t="s">
        <v>115</v>
      </c>
      <c r="E180" s="31"/>
      <c r="F180" s="268"/>
      <c r="G180" s="268"/>
      <c r="H180" s="268"/>
      <c r="I180" s="268"/>
      <c r="J180" s="43" t="str">
        <f t="shared" si="8"/>
        <v/>
      </c>
      <c r="K180" s="35" t="str">
        <f t="shared" si="9"/>
        <v/>
      </c>
      <c r="L180" s="35" t="str">
        <f t="shared" si="10"/>
        <v/>
      </c>
      <c r="M180" s="35" t="str">
        <f t="shared" si="11"/>
        <v/>
      </c>
      <c r="T180" s="28"/>
    </row>
    <row r="181" spans="1:20" ht="15" hidden="1" customHeight="1">
      <c r="A181" s="596"/>
      <c r="B181" s="625"/>
      <c r="C181" s="600"/>
      <c r="D181" s="44" t="s">
        <v>489</v>
      </c>
      <c r="E181" s="31"/>
      <c r="F181" s="268"/>
      <c r="G181" s="268"/>
      <c r="H181" s="268"/>
      <c r="I181" s="268"/>
      <c r="J181" s="43" t="str">
        <f t="shared" si="8"/>
        <v/>
      </c>
      <c r="K181" s="35" t="str">
        <f t="shared" si="9"/>
        <v/>
      </c>
      <c r="L181" s="35" t="str">
        <f t="shared" si="10"/>
        <v/>
      </c>
      <c r="M181" s="35" t="str">
        <f t="shared" si="11"/>
        <v/>
      </c>
      <c r="T181" s="28"/>
    </row>
    <row r="182" spans="1:20" ht="15" hidden="1" customHeight="1">
      <c r="A182" s="596"/>
      <c r="B182" s="625"/>
      <c r="C182" s="600" t="s">
        <v>6</v>
      </c>
      <c r="D182" s="44" t="s">
        <v>115</v>
      </c>
      <c r="E182" s="31"/>
      <c r="F182" s="268"/>
      <c r="G182" s="268"/>
      <c r="H182" s="268"/>
      <c r="I182" s="268"/>
      <c r="J182" s="43" t="str">
        <f t="shared" si="8"/>
        <v/>
      </c>
      <c r="K182" s="35" t="str">
        <f t="shared" si="9"/>
        <v/>
      </c>
      <c r="L182" s="35" t="str">
        <f t="shared" si="10"/>
        <v/>
      </c>
      <c r="M182" s="35" t="str">
        <f t="shared" si="11"/>
        <v/>
      </c>
      <c r="T182" s="28"/>
    </row>
    <row r="183" spans="1:20" ht="15" hidden="1" customHeight="1">
      <c r="A183" s="596"/>
      <c r="B183" s="625"/>
      <c r="C183" s="600"/>
      <c r="D183" s="44" t="s">
        <v>489</v>
      </c>
      <c r="E183" s="31"/>
      <c r="F183" s="268"/>
      <c r="G183" s="268"/>
      <c r="H183" s="268"/>
      <c r="I183" s="268"/>
      <c r="J183" s="43" t="str">
        <f t="shared" si="8"/>
        <v/>
      </c>
      <c r="K183" s="35" t="str">
        <f t="shared" si="9"/>
        <v/>
      </c>
      <c r="L183" s="35" t="str">
        <f t="shared" si="10"/>
        <v/>
      </c>
      <c r="M183" s="35" t="str">
        <f t="shared" si="11"/>
        <v/>
      </c>
      <c r="T183" s="28"/>
    </row>
    <row r="184" spans="1:20" ht="15" hidden="1" customHeight="1">
      <c r="A184" s="591">
        <v>22</v>
      </c>
      <c r="B184" s="592"/>
      <c r="C184" s="595" t="s">
        <v>3</v>
      </c>
      <c r="D184" s="37" t="s">
        <v>115</v>
      </c>
      <c r="E184" s="31"/>
      <c r="F184" s="268"/>
      <c r="G184" s="268"/>
      <c r="H184" s="268"/>
      <c r="I184" s="268"/>
      <c r="J184" s="40" t="str">
        <f t="shared" si="8"/>
        <v/>
      </c>
      <c r="K184" s="40" t="str">
        <f t="shared" si="9"/>
        <v/>
      </c>
      <c r="L184" s="40" t="str">
        <f t="shared" si="10"/>
        <v/>
      </c>
      <c r="M184" s="40" t="str">
        <f t="shared" si="11"/>
        <v/>
      </c>
      <c r="T184" s="28"/>
    </row>
    <row r="185" spans="1:20" ht="15" hidden="1" customHeight="1">
      <c r="A185" s="591"/>
      <c r="B185" s="593"/>
      <c r="C185" s="595"/>
      <c r="D185" s="41" t="s">
        <v>488</v>
      </c>
      <c r="E185" s="31"/>
      <c r="F185" s="268"/>
      <c r="G185" s="268"/>
      <c r="H185" s="268"/>
      <c r="I185" s="268"/>
      <c r="J185" s="40" t="str">
        <f t="shared" si="8"/>
        <v/>
      </c>
      <c r="K185" s="40" t="str">
        <f t="shared" si="9"/>
        <v/>
      </c>
      <c r="L185" s="40" t="str">
        <f t="shared" si="10"/>
        <v/>
      </c>
      <c r="M185" s="40" t="str">
        <f t="shared" si="11"/>
        <v/>
      </c>
      <c r="T185" s="28"/>
    </row>
    <row r="186" spans="1:20" ht="15" hidden="1" customHeight="1">
      <c r="A186" s="591"/>
      <c r="B186" s="593"/>
      <c r="C186" s="595" t="s">
        <v>4</v>
      </c>
      <c r="D186" s="37" t="s">
        <v>115</v>
      </c>
      <c r="E186" s="31"/>
      <c r="F186" s="268"/>
      <c r="G186" s="268"/>
      <c r="H186" s="268"/>
      <c r="I186" s="268"/>
      <c r="J186" s="40" t="str">
        <f t="shared" si="8"/>
        <v/>
      </c>
      <c r="K186" s="40" t="str">
        <f t="shared" si="9"/>
        <v/>
      </c>
      <c r="L186" s="40" t="str">
        <f t="shared" si="10"/>
        <v/>
      </c>
      <c r="M186" s="40" t="str">
        <f t="shared" si="11"/>
        <v/>
      </c>
      <c r="T186" s="28"/>
    </row>
    <row r="187" spans="1:20" ht="15" hidden="1" customHeight="1">
      <c r="A187" s="591"/>
      <c r="B187" s="593"/>
      <c r="C187" s="595"/>
      <c r="D187" s="41" t="s">
        <v>488</v>
      </c>
      <c r="E187" s="31"/>
      <c r="F187" s="268"/>
      <c r="G187" s="268"/>
      <c r="H187" s="268"/>
      <c r="I187" s="268"/>
      <c r="J187" s="40" t="str">
        <f t="shared" si="8"/>
        <v/>
      </c>
      <c r="K187" s="40" t="str">
        <f t="shared" si="9"/>
        <v/>
      </c>
      <c r="L187" s="40" t="str">
        <f t="shared" si="10"/>
        <v/>
      </c>
      <c r="M187" s="40" t="str">
        <f t="shared" si="11"/>
        <v/>
      </c>
      <c r="T187" s="28"/>
    </row>
    <row r="188" spans="1:20" ht="15" hidden="1" customHeight="1">
      <c r="A188" s="591"/>
      <c r="B188" s="593"/>
      <c r="C188" s="595" t="s">
        <v>5</v>
      </c>
      <c r="D188" s="41" t="s">
        <v>115</v>
      </c>
      <c r="E188" s="31"/>
      <c r="F188" s="268"/>
      <c r="G188" s="268"/>
      <c r="H188" s="268"/>
      <c r="I188" s="268"/>
      <c r="J188" s="40" t="str">
        <f t="shared" si="8"/>
        <v/>
      </c>
      <c r="K188" s="40" t="str">
        <f t="shared" si="9"/>
        <v/>
      </c>
      <c r="L188" s="40" t="str">
        <f t="shared" si="10"/>
        <v/>
      </c>
      <c r="M188" s="40" t="str">
        <f t="shared" si="11"/>
        <v/>
      </c>
      <c r="T188" s="28"/>
    </row>
    <row r="189" spans="1:20" ht="15" hidden="1" customHeight="1">
      <c r="A189" s="591"/>
      <c r="B189" s="593"/>
      <c r="C189" s="595"/>
      <c r="D189" s="41" t="s">
        <v>489</v>
      </c>
      <c r="E189" s="31"/>
      <c r="F189" s="268"/>
      <c r="G189" s="268"/>
      <c r="H189" s="268"/>
      <c r="I189" s="268"/>
      <c r="J189" s="40" t="str">
        <f t="shared" si="8"/>
        <v/>
      </c>
      <c r="K189" s="40" t="str">
        <f t="shared" si="9"/>
        <v/>
      </c>
      <c r="L189" s="40" t="str">
        <f t="shared" si="10"/>
        <v/>
      </c>
      <c r="M189" s="40" t="str">
        <f t="shared" si="11"/>
        <v/>
      </c>
      <c r="T189" s="28"/>
    </row>
    <row r="190" spans="1:20" ht="15" hidden="1" customHeight="1">
      <c r="A190" s="591"/>
      <c r="B190" s="593"/>
      <c r="C190" s="595" t="s">
        <v>6</v>
      </c>
      <c r="D190" s="41" t="s">
        <v>115</v>
      </c>
      <c r="E190" s="31"/>
      <c r="F190" s="268"/>
      <c r="G190" s="268"/>
      <c r="H190" s="268"/>
      <c r="I190" s="268"/>
      <c r="J190" s="40" t="str">
        <f t="shared" si="8"/>
        <v/>
      </c>
      <c r="K190" s="40" t="str">
        <f t="shared" si="9"/>
        <v/>
      </c>
      <c r="L190" s="40" t="str">
        <f t="shared" si="10"/>
        <v/>
      </c>
      <c r="M190" s="40" t="str">
        <f t="shared" si="11"/>
        <v/>
      </c>
      <c r="T190" s="28"/>
    </row>
    <row r="191" spans="1:20" ht="15" hidden="1" customHeight="1">
      <c r="A191" s="591"/>
      <c r="B191" s="594"/>
      <c r="C191" s="595"/>
      <c r="D191" s="41" t="s">
        <v>489</v>
      </c>
      <c r="E191" s="31"/>
      <c r="F191" s="268"/>
      <c r="G191" s="268"/>
      <c r="H191" s="268"/>
      <c r="I191" s="268"/>
      <c r="J191" s="40" t="str">
        <f t="shared" si="8"/>
        <v/>
      </c>
      <c r="K191" s="40" t="str">
        <f t="shared" si="9"/>
        <v/>
      </c>
      <c r="L191" s="40" t="str">
        <f t="shared" si="10"/>
        <v/>
      </c>
      <c r="M191" s="40" t="str">
        <f t="shared" si="11"/>
        <v/>
      </c>
      <c r="T191" s="28"/>
    </row>
    <row r="192" spans="1:20" ht="15" hidden="1" customHeight="1">
      <c r="A192" s="596">
        <v>23</v>
      </c>
      <c r="B192" s="625"/>
      <c r="C192" s="600" t="s">
        <v>3</v>
      </c>
      <c r="D192" s="42" t="s">
        <v>115</v>
      </c>
      <c r="E192" s="31"/>
      <c r="F192" s="268"/>
      <c r="G192" s="268"/>
      <c r="H192" s="268"/>
      <c r="I192" s="268"/>
      <c r="J192" s="43" t="str">
        <f t="shared" si="8"/>
        <v/>
      </c>
      <c r="K192" s="35" t="str">
        <f t="shared" si="9"/>
        <v/>
      </c>
      <c r="L192" s="35" t="str">
        <f t="shared" si="10"/>
        <v/>
      </c>
      <c r="M192" s="35" t="str">
        <f t="shared" si="11"/>
        <v/>
      </c>
      <c r="T192" s="28"/>
    </row>
    <row r="193" spans="1:20" ht="15" hidden="1" customHeight="1">
      <c r="A193" s="596"/>
      <c r="B193" s="625"/>
      <c r="C193" s="600"/>
      <c r="D193" s="44" t="s">
        <v>488</v>
      </c>
      <c r="E193" s="31"/>
      <c r="F193" s="268"/>
      <c r="G193" s="268"/>
      <c r="H193" s="268"/>
      <c r="I193" s="268"/>
      <c r="J193" s="43" t="str">
        <f t="shared" si="8"/>
        <v/>
      </c>
      <c r="K193" s="35" t="str">
        <f t="shared" si="9"/>
        <v/>
      </c>
      <c r="L193" s="35" t="str">
        <f t="shared" si="10"/>
        <v/>
      </c>
      <c r="M193" s="35" t="str">
        <f t="shared" si="11"/>
        <v/>
      </c>
      <c r="T193" s="28"/>
    </row>
    <row r="194" spans="1:20" ht="15" hidden="1" customHeight="1">
      <c r="A194" s="596"/>
      <c r="B194" s="625"/>
      <c r="C194" s="600" t="s">
        <v>4</v>
      </c>
      <c r="D194" s="42" t="s">
        <v>115</v>
      </c>
      <c r="E194" s="31"/>
      <c r="F194" s="268"/>
      <c r="G194" s="268"/>
      <c r="H194" s="268"/>
      <c r="I194" s="268"/>
      <c r="J194" s="43" t="str">
        <f t="shared" si="8"/>
        <v/>
      </c>
      <c r="K194" s="35" t="str">
        <f t="shared" si="9"/>
        <v/>
      </c>
      <c r="L194" s="35" t="str">
        <f t="shared" si="10"/>
        <v/>
      </c>
      <c r="M194" s="35" t="str">
        <f t="shared" si="11"/>
        <v/>
      </c>
      <c r="T194" s="28"/>
    </row>
    <row r="195" spans="1:20" ht="15" hidden="1" customHeight="1">
      <c r="A195" s="596"/>
      <c r="B195" s="625"/>
      <c r="C195" s="600"/>
      <c r="D195" s="44" t="s">
        <v>488</v>
      </c>
      <c r="E195" s="31"/>
      <c r="F195" s="268"/>
      <c r="G195" s="268"/>
      <c r="H195" s="268"/>
      <c r="I195" s="268"/>
      <c r="J195" s="43" t="str">
        <f t="shared" si="8"/>
        <v/>
      </c>
      <c r="K195" s="35" t="str">
        <f t="shared" si="9"/>
        <v/>
      </c>
      <c r="L195" s="35" t="str">
        <f t="shared" si="10"/>
        <v/>
      </c>
      <c r="M195" s="35" t="str">
        <f t="shared" si="11"/>
        <v/>
      </c>
      <c r="T195" s="28"/>
    </row>
    <row r="196" spans="1:20" ht="15" hidden="1" customHeight="1">
      <c r="A196" s="596"/>
      <c r="B196" s="625"/>
      <c r="C196" s="600" t="s">
        <v>5</v>
      </c>
      <c r="D196" s="44" t="s">
        <v>115</v>
      </c>
      <c r="E196" s="31"/>
      <c r="F196" s="268"/>
      <c r="G196" s="268"/>
      <c r="H196" s="268"/>
      <c r="I196" s="268"/>
      <c r="J196" s="43" t="str">
        <f t="shared" si="8"/>
        <v/>
      </c>
      <c r="K196" s="35" t="str">
        <f t="shared" si="9"/>
        <v/>
      </c>
      <c r="L196" s="35" t="str">
        <f t="shared" si="10"/>
        <v/>
      </c>
      <c r="M196" s="35" t="str">
        <f t="shared" si="11"/>
        <v/>
      </c>
      <c r="T196" s="28"/>
    </row>
    <row r="197" spans="1:20" ht="15" hidden="1" customHeight="1">
      <c r="A197" s="596"/>
      <c r="B197" s="625"/>
      <c r="C197" s="600"/>
      <c r="D197" s="44" t="s">
        <v>489</v>
      </c>
      <c r="E197" s="31"/>
      <c r="F197" s="268"/>
      <c r="G197" s="268"/>
      <c r="H197" s="268"/>
      <c r="I197" s="268"/>
      <c r="J197" s="43" t="str">
        <f t="shared" si="8"/>
        <v/>
      </c>
      <c r="K197" s="35" t="str">
        <f t="shared" si="9"/>
        <v/>
      </c>
      <c r="L197" s="35" t="str">
        <f t="shared" si="10"/>
        <v/>
      </c>
      <c r="M197" s="35" t="str">
        <f t="shared" si="11"/>
        <v/>
      </c>
      <c r="T197" s="28"/>
    </row>
    <row r="198" spans="1:20" ht="15" hidden="1" customHeight="1">
      <c r="A198" s="596"/>
      <c r="B198" s="625"/>
      <c r="C198" s="600" t="s">
        <v>6</v>
      </c>
      <c r="D198" s="44" t="s">
        <v>115</v>
      </c>
      <c r="E198" s="31"/>
      <c r="F198" s="268"/>
      <c r="G198" s="268"/>
      <c r="H198" s="268"/>
      <c r="I198" s="268"/>
      <c r="J198" s="43" t="str">
        <f t="shared" si="8"/>
        <v/>
      </c>
      <c r="K198" s="35" t="str">
        <f t="shared" si="9"/>
        <v/>
      </c>
      <c r="L198" s="35" t="str">
        <f t="shared" si="10"/>
        <v/>
      </c>
      <c r="M198" s="35" t="str">
        <f t="shared" si="11"/>
        <v/>
      </c>
      <c r="T198" s="28"/>
    </row>
    <row r="199" spans="1:20" ht="15" hidden="1" customHeight="1">
      <c r="A199" s="596"/>
      <c r="B199" s="625"/>
      <c r="C199" s="600"/>
      <c r="D199" s="44" t="s">
        <v>489</v>
      </c>
      <c r="E199" s="31"/>
      <c r="F199" s="268"/>
      <c r="G199" s="268"/>
      <c r="H199" s="268"/>
      <c r="I199" s="268"/>
      <c r="J199" s="43" t="str">
        <f t="shared" si="8"/>
        <v/>
      </c>
      <c r="K199" s="35" t="str">
        <f t="shared" si="9"/>
        <v/>
      </c>
      <c r="L199" s="35" t="str">
        <f t="shared" si="10"/>
        <v/>
      </c>
      <c r="M199" s="35" t="str">
        <f t="shared" si="11"/>
        <v/>
      </c>
      <c r="T199" s="28"/>
    </row>
    <row r="200" spans="1:20" ht="15" hidden="1" customHeight="1">
      <c r="A200" s="591">
        <v>24</v>
      </c>
      <c r="B200" s="592"/>
      <c r="C200" s="595" t="s">
        <v>3</v>
      </c>
      <c r="D200" s="37" t="s">
        <v>115</v>
      </c>
      <c r="E200" s="31"/>
      <c r="F200" s="268"/>
      <c r="G200" s="268"/>
      <c r="H200" s="268"/>
      <c r="I200" s="268"/>
      <c r="J200" s="40" t="str">
        <f t="shared" si="8"/>
        <v/>
      </c>
      <c r="K200" s="40" t="str">
        <f t="shared" si="9"/>
        <v/>
      </c>
      <c r="L200" s="40" t="str">
        <f t="shared" si="10"/>
        <v/>
      </c>
      <c r="M200" s="40" t="str">
        <f t="shared" si="11"/>
        <v/>
      </c>
      <c r="T200" s="28"/>
    </row>
    <row r="201" spans="1:20" ht="15" hidden="1" customHeight="1">
      <c r="A201" s="591"/>
      <c r="B201" s="593"/>
      <c r="C201" s="595"/>
      <c r="D201" s="41" t="s">
        <v>488</v>
      </c>
      <c r="E201" s="31"/>
      <c r="F201" s="268"/>
      <c r="G201" s="268"/>
      <c r="H201" s="268"/>
      <c r="I201" s="268"/>
      <c r="J201" s="40" t="str">
        <f t="shared" si="8"/>
        <v/>
      </c>
      <c r="K201" s="40" t="str">
        <f t="shared" si="9"/>
        <v/>
      </c>
      <c r="L201" s="40" t="str">
        <f t="shared" si="10"/>
        <v/>
      </c>
      <c r="M201" s="40" t="str">
        <f t="shared" si="11"/>
        <v/>
      </c>
      <c r="T201" s="28"/>
    </row>
    <row r="202" spans="1:20" ht="15" hidden="1" customHeight="1">
      <c r="A202" s="591"/>
      <c r="B202" s="593"/>
      <c r="C202" s="595" t="s">
        <v>4</v>
      </c>
      <c r="D202" s="37" t="s">
        <v>115</v>
      </c>
      <c r="E202" s="31"/>
      <c r="F202" s="268"/>
      <c r="G202" s="268"/>
      <c r="H202" s="268"/>
      <c r="I202" s="268"/>
      <c r="J202" s="40" t="str">
        <f t="shared" si="8"/>
        <v/>
      </c>
      <c r="K202" s="40" t="str">
        <f t="shared" si="9"/>
        <v/>
      </c>
      <c r="L202" s="40" t="str">
        <f t="shared" si="10"/>
        <v/>
      </c>
      <c r="M202" s="40" t="str">
        <f t="shared" si="11"/>
        <v/>
      </c>
      <c r="T202" s="28"/>
    </row>
    <row r="203" spans="1:20" ht="15" hidden="1" customHeight="1">
      <c r="A203" s="591"/>
      <c r="B203" s="593"/>
      <c r="C203" s="595"/>
      <c r="D203" s="41" t="s">
        <v>488</v>
      </c>
      <c r="E203" s="31"/>
      <c r="F203" s="268"/>
      <c r="G203" s="268"/>
      <c r="H203" s="268"/>
      <c r="I203" s="268"/>
      <c r="J203" s="40" t="str">
        <f t="shared" si="8"/>
        <v/>
      </c>
      <c r="K203" s="40" t="str">
        <f t="shared" si="9"/>
        <v/>
      </c>
      <c r="L203" s="40" t="str">
        <f t="shared" si="10"/>
        <v/>
      </c>
      <c r="M203" s="40" t="str">
        <f t="shared" si="11"/>
        <v/>
      </c>
      <c r="T203" s="28"/>
    </row>
    <row r="204" spans="1:20" ht="15" hidden="1" customHeight="1">
      <c r="A204" s="591"/>
      <c r="B204" s="593"/>
      <c r="C204" s="595" t="s">
        <v>5</v>
      </c>
      <c r="D204" s="41" t="s">
        <v>115</v>
      </c>
      <c r="E204" s="31"/>
      <c r="F204" s="268"/>
      <c r="G204" s="268"/>
      <c r="H204" s="268"/>
      <c r="I204" s="268"/>
      <c r="J204" s="40" t="str">
        <f t="shared" si="8"/>
        <v/>
      </c>
      <c r="K204" s="40" t="str">
        <f t="shared" si="9"/>
        <v/>
      </c>
      <c r="L204" s="40" t="str">
        <f t="shared" si="10"/>
        <v/>
      </c>
      <c r="M204" s="40" t="str">
        <f t="shared" si="11"/>
        <v/>
      </c>
      <c r="T204" s="28"/>
    </row>
    <row r="205" spans="1:20" ht="15" hidden="1" customHeight="1">
      <c r="A205" s="591"/>
      <c r="B205" s="593"/>
      <c r="C205" s="595"/>
      <c r="D205" s="41" t="s">
        <v>489</v>
      </c>
      <c r="E205" s="31"/>
      <c r="F205" s="268"/>
      <c r="G205" s="268"/>
      <c r="H205" s="268"/>
      <c r="I205" s="268"/>
      <c r="J205" s="40" t="str">
        <f t="shared" si="8"/>
        <v/>
      </c>
      <c r="K205" s="40" t="str">
        <f t="shared" si="9"/>
        <v/>
      </c>
      <c r="L205" s="40" t="str">
        <f t="shared" si="10"/>
        <v/>
      </c>
      <c r="M205" s="40" t="str">
        <f t="shared" si="11"/>
        <v/>
      </c>
      <c r="T205" s="28"/>
    </row>
    <row r="206" spans="1:20" ht="15" hidden="1" customHeight="1">
      <c r="A206" s="591"/>
      <c r="B206" s="593"/>
      <c r="C206" s="595" t="s">
        <v>6</v>
      </c>
      <c r="D206" s="41" t="s">
        <v>115</v>
      </c>
      <c r="E206" s="31"/>
      <c r="F206" s="268"/>
      <c r="G206" s="268"/>
      <c r="H206" s="268"/>
      <c r="I206" s="268"/>
      <c r="J206" s="40" t="str">
        <f t="shared" si="8"/>
        <v/>
      </c>
      <c r="K206" s="40" t="str">
        <f t="shared" si="9"/>
        <v/>
      </c>
      <c r="L206" s="40" t="str">
        <f t="shared" si="10"/>
        <v/>
      </c>
      <c r="M206" s="40" t="str">
        <f t="shared" si="11"/>
        <v/>
      </c>
      <c r="T206" s="28"/>
    </row>
    <row r="207" spans="1:20" ht="15" hidden="1" customHeight="1">
      <c r="A207" s="591"/>
      <c r="B207" s="594"/>
      <c r="C207" s="595"/>
      <c r="D207" s="41" t="s">
        <v>489</v>
      </c>
      <c r="E207" s="31"/>
      <c r="F207" s="268"/>
      <c r="G207" s="268"/>
      <c r="H207" s="268"/>
      <c r="I207" s="268"/>
      <c r="J207" s="40" t="str">
        <f t="shared" si="8"/>
        <v/>
      </c>
      <c r="K207" s="40" t="str">
        <f t="shared" si="9"/>
        <v/>
      </c>
      <c r="L207" s="40" t="str">
        <f t="shared" si="10"/>
        <v/>
      </c>
      <c r="M207" s="40" t="str">
        <f t="shared" si="11"/>
        <v/>
      </c>
      <c r="T207" s="28"/>
    </row>
    <row r="208" spans="1:20" ht="15" hidden="1" customHeight="1">
      <c r="A208" s="596">
        <v>25</v>
      </c>
      <c r="B208" s="625"/>
      <c r="C208" s="600" t="s">
        <v>3</v>
      </c>
      <c r="D208" s="42" t="s">
        <v>115</v>
      </c>
      <c r="E208" s="31"/>
      <c r="F208" s="268"/>
      <c r="G208" s="268"/>
      <c r="H208" s="268"/>
      <c r="I208" s="268"/>
      <c r="J208" s="43" t="str">
        <f t="shared" ref="J208:J271" si="12">IFERROR((F208/E208),"")</f>
        <v/>
      </c>
      <c r="K208" s="35" t="str">
        <f t="shared" ref="K208:K271" si="13">IFERROR(((F208+G208)/E208),"")</f>
        <v/>
      </c>
      <c r="L208" s="35" t="str">
        <f t="shared" ref="L208:L271" si="14">IFERROR(((F208+G208+H208)/E208),"")</f>
        <v/>
      </c>
      <c r="M208" s="35" t="str">
        <f t="shared" ref="M208:M271" si="15">IFERROR(((F208+G208+H208+I208)/E208),"")</f>
        <v/>
      </c>
      <c r="T208" s="28"/>
    </row>
    <row r="209" spans="1:20" ht="15" hidden="1" customHeight="1">
      <c r="A209" s="596"/>
      <c r="B209" s="625"/>
      <c r="C209" s="600"/>
      <c r="D209" s="44" t="s">
        <v>488</v>
      </c>
      <c r="E209" s="31"/>
      <c r="F209" s="268"/>
      <c r="G209" s="268"/>
      <c r="H209" s="268"/>
      <c r="I209" s="268"/>
      <c r="J209" s="43" t="str">
        <f t="shared" si="12"/>
        <v/>
      </c>
      <c r="K209" s="35" t="str">
        <f t="shared" si="13"/>
        <v/>
      </c>
      <c r="L209" s="35" t="str">
        <f t="shared" si="14"/>
        <v/>
      </c>
      <c r="M209" s="35" t="str">
        <f t="shared" si="15"/>
        <v/>
      </c>
      <c r="T209" s="28"/>
    </row>
    <row r="210" spans="1:20" ht="15" hidden="1" customHeight="1">
      <c r="A210" s="596"/>
      <c r="B210" s="625"/>
      <c r="C210" s="600" t="s">
        <v>4</v>
      </c>
      <c r="D210" s="42" t="s">
        <v>115</v>
      </c>
      <c r="E210" s="31"/>
      <c r="F210" s="268"/>
      <c r="G210" s="268"/>
      <c r="H210" s="268"/>
      <c r="I210" s="268"/>
      <c r="J210" s="43" t="str">
        <f t="shared" si="12"/>
        <v/>
      </c>
      <c r="K210" s="35" t="str">
        <f t="shared" si="13"/>
        <v/>
      </c>
      <c r="L210" s="35" t="str">
        <f t="shared" si="14"/>
        <v/>
      </c>
      <c r="M210" s="35" t="str">
        <f t="shared" si="15"/>
        <v/>
      </c>
      <c r="T210" s="28"/>
    </row>
    <row r="211" spans="1:20" ht="15" hidden="1" customHeight="1">
      <c r="A211" s="596"/>
      <c r="B211" s="625"/>
      <c r="C211" s="600"/>
      <c r="D211" s="44" t="s">
        <v>488</v>
      </c>
      <c r="E211" s="31"/>
      <c r="F211" s="268"/>
      <c r="G211" s="268"/>
      <c r="H211" s="268"/>
      <c r="I211" s="268"/>
      <c r="J211" s="43" t="str">
        <f t="shared" si="12"/>
        <v/>
      </c>
      <c r="K211" s="35" t="str">
        <f t="shared" si="13"/>
        <v/>
      </c>
      <c r="L211" s="35" t="str">
        <f t="shared" si="14"/>
        <v/>
      </c>
      <c r="M211" s="35" t="str">
        <f t="shared" si="15"/>
        <v/>
      </c>
      <c r="T211" s="28"/>
    </row>
    <row r="212" spans="1:20" ht="15" hidden="1" customHeight="1">
      <c r="A212" s="596"/>
      <c r="B212" s="625"/>
      <c r="C212" s="600" t="s">
        <v>5</v>
      </c>
      <c r="D212" s="44" t="s">
        <v>115</v>
      </c>
      <c r="E212" s="31"/>
      <c r="F212" s="268"/>
      <c r="G212" s="268"/>
      <c r="H212" s="268"/>
      <c r="I212" s="268"/>
      <c r="J212" s="43" t="str">
        <f t="shared" si="12"/>
        <v/>
      </c>
      <c r="K212" s="35" t="str">
        <f t="shared" si="13"/>
        <v/>
      </c>
      <c r="L212" s="35" t="str">
        <f t="shared" si="14"/>
        <v/>
      </c>
      <c r="M212" s="35" t="str">
        <f t="shared" si="15"/>
        <v/>
      </c>
    </row>
    <row r="213" spans="1:20" ht="15" hidden="1" customHeight="1">
      <c r="A213" s="596"/>
      <c r="B213" s="625"/>
      <c r="C213" s="600"/>
      <c r="D213" s="44" t="s">
        <v>489</v>
      </c>
      <c r="E213" s="31"/>
      <c r="F213" s="268"/>
      <c r="G213" s="268"/>
      <c r="H213" s="268"/>
      <c r="I213" s="268"/>
      <c r="J213" s="43" t="str">
        <f t="shared" si="12"/>
        <v/>
      </c>
      <c r="K213" s="35" t="str">
        <f t="shared" si="13"/>
        <v/>
      </c>
      <c r="L213" s="35" t="str">
        <f t="shared" si="14"/>
        <v/>
      </c>
      <c r="M213" s="35" t="str">
        <f t="shared" si="15"/>
        <v/>
      </c>
    </row>
    <row r="214" spans="1:20" ht="15" hidden="1" customHeight="1">
      <c r="A214" s="596"/>
      <c r="B214" s="625"/>
      <c r="C214" s="600" t="s">
        <v>6</v>
      </c>
      <c r="D214" s="44" t="s">
        <v>115</v>
      </c>
      <c r="E214" s="31"/>
      <c r="F214" s="268"/>
      <c r="G214" s="268"/>
      <c r="H214" s="268"/>
      <c r="I214" s="268"/>
      <c r="J214" s="43" t="str">
        <f t="shared" si="12"/>
        <v/>
      </c>
      <c r="K214" s="35" t="str">
        <f t="shared" si="13"/>
        <v/>
      </c>
      <c r="L214" s="35" t="str">
        <f t="shared" si="14"/>
        <v/>
      </c>
      <c r="M214" s="35" t="str">
        <f t="shared" si="15"/>
        <v/>
      </c>
    </row>
    <row r="215" spans="1:20" ht="15" hidden="1" customHeight="1">
      <c r="A215" s="596"/>
      <c r="B215" s="625"/>
      <c r="C215" s="600"/>
      <c r="D215" s="44" t="s">
        <v>489</v>
      </c>
      <c r="E215" s="31"/>
      <c r="F215" s="268"/>
      <c r="G215" s="268"/>
      <c r="H215" s="268"/>
      <c r="I215" s="268"/>
      <c r="J215" s="43" t="str">
        <f t="shared" si="12"/>
        <v/>
      </c>
      <c r="K215" s="35" t="str">
        <f t="shared" si="13"/>
        <v/>
      </c>
      <c r="L215" s="35" t="str">
        <f t="shared" si="14"/>
        <v/>
      </c>
      <c r="M215" s="35" t="str">
        <f t="shared" si="15"/>
        <v/>
      </c>
    </row>
    <row r="216" spans="1:20" ht="15" hidden="1" customHeight="1">
      <c r="A216" s="591">
        <v>26</v>
      </c>
      <c r="B216" s="592"/>
      <c r="C216" s="595" t="s">
        <v>3</v>
      </c>
      <c r="D216" s="37" t="s">
        <v>115</v>
      </c>
      <c r="E216" s="31"/>
      <c r="F216" s="268"/>
      <c r="G216" s="268"/>
      <c r="H216" s="268"/>
      <c r="I216" s="268"/>
      <c r="J216" s="40" t="str">
        <f t="shared" si="12"/>
        <v/>
      </c>
      <c r="K216" s="40" t="str">
        <f t="shared" si="13"/>
        <v/>
      </c>
      <c r="L216" s="40" t="str">
        <f t="shared" si="14"/>
        <v/>
      </c>
      <c r="M216" s="40" t="str">
        <f t="shared" si="15"/>
        <v/>
      </c>
    </row>
    <row r="217" spans="1:20" ht="15" hidden="1" customHeight="1">
      <c r="A217" s="591"/>
      <c r="B217" s="593"/>
      <c r="C217" s="595"/>
      <c r="D217" s="41" t="s">
        <v>488</v>
      </c>
      <c r="E217" s="31"/>
      <c r="F217" s="268"/>
      <c r="G217" s="268"/>
      <c r="H217" s="268"/>
      <c r="I217" s="268"/>
      <c r="J217" s="40" t="str">
        <f t="shared" si="12"/>
        <v/>
      </c>
      <c r="K217" s="40" t="str">
        <f t="shared" si="13"/>
        <v/>
      </c>
      <c r="L217" s="40" t="str">
        <f t="shared" si="14"/>
        <v/>
      </c>
      <c r="M217" s="40" t="str">
        <f t="shared" si="15"/>
        <v/>
      </c>
    </row>
    <row r="218" spans="1:20" ht="15" hidden="1" customHeight="1">
      <c r="A218" s="591"/>
      <c r="B218" s="593"/>
      <c r="C218" s="595" t="s">
        <v>4</v>
      </c>
      <c r="D218" s="37" t="s">
        <v>115</v>
      </c>
      <c r="E218" s="31"/>
      <c r="F218" s="268"/>
      <c r="G218" s="268"/>
      <c r="H218" s="268"/>
      <c r="I218" s="268"/>
      <c r="J218" s="40" t="str">
        <f t="shared" si="12"/>
        <v/>
      </c>
      <c r="K218" s="40" t="str">
        <f t="shared" si="13"/>
        <v/>
      </c>
      <c r="L218" s="40" t="str">
        <f t="shared" si="14"/>
        <v/>
      </c>
      <c r="M218" s="40" t="str">
        <f t="shared" si="15"/>
        <v/>
      </c>
    </row>
    <row r="219" spans="1:20" ht="15" hidden="1" customHeight="1">
      <c r="A219" s="591"/>
      <c r="B219" s="593"/>
      <c r="C219" s="595"/>
      <c r="D219" s="41" t="s">
        <v>488</v>
      </c>
      <c r="E219" s="31"/>
      <c r="F219" s="268"/>
      <c r="G219" s="268"/>
      <c r="H219" s="268"/>
      <c r="I219" s="268"/>
      <c r="J219" s="40" t="str">
        <f t="shared" si="12"/>
        <v/>
      </c>
      <c r="K219" s="40" t="str">
        <f t="shared" si="13"/>
        <v/>
      </c>
      <c r="L219" s="40" t="str">
        <f t="shared" si="14"/>
        <v/>
      </c>
      <c r="M219" s="40" t="str">
        <f t="shared" si="15"/>
        <v/>
      </c>
    </row>
    <row r="220" spans="1:20" ht="15" hidden="1" customHeight="1">
      <c r="A220" s="591"/>
      <c r="B220" s="593"/>
      <c r="C220" s="595" t="s">
        <v>5</v>
      </c>
      <c r="D220" s="41" t="s">
        <v>115</v>
      </c>
      <c r="E220" s="31"/>
      <c r="F220" s="268"/>
      <c r="G220" s="268"/>
      <c r="H220" s="268"/>
      <c r="I220" s="268"/>
      <c r="J220" s="40" t="str">
        <f t="shared" si="12"/>
        <v/>
      </c>
      <c r="K220" s="40" t="str">
        <f t="shared" si="13"/>
        <v/>
      </c>
      <c r="L220" s="40" t="str">
        <f t="shared" si="14"/>
        <v/>
      </c>
      <c r="M220" s="40" t="str">
        <f t="shared" si="15"/>
        <v/>
      </c>
    </row>
    <row r="221" spans="1:20" ht="15" hidden="1" customHeight="1">
      <c r="A221" s="591"/>
      <c r="B221" s="593"/>
      <c r="C221" s="595"/>
      <c r="D221" s="41" t="s">
        <v>489</v>
      </c>
      <c r="E221" s="31"/>
      <c r="F221" s="268"/>
      <c r="G221" s="268"/>
      <c r="H221" s="268"/>
      <c r="I221" s="268"/>
      <c r="J221" s="40" t="str">
        <f t="shared" si="12"/>
        <v/>
      </c>
      <c r="K221" s="40" t="str">
        <f t="shared" si="13"/>
        <v/>
      </c>
      <c r="L221" s="40" t="str">
        <f t="shared" si="14"/>
        <v/>
      </c>
      <c r="M221" s="40" t="str">
        <f t="shared" si="15"/>
        <v/>
      </c>
    </row>
    <row r="222" spans="1:20" ht="15" hidden="1" customHeight="1">
      <c r="A222" s="591"/>
      <c r="B222" s="593"/>
      <c r="C222" s="595" t="s">
        <v>6</v>
      </c>
      <c r="D222" s="41" t="s">
        <v>115</v>
      </c>
      <c r="E222" s="31"/>
      <c r="F222" s="268"/>
      <c r="G222" s="268"/>
      <c r="H222" s="268"/>
      <c r="I222" s="268"/>
      <c r="J222" s="40" t="str">
        <f t="shared" si="12"/>
        <v/>
      </c>
      <c r="K222" s="40" t="str">
        <f t="shared" si="13"/>
        <v/>
      </c>
      <c r="L222" s="40" t="str">
        <f t="shared" si="14"/>
        <v/>
      </c>
      <c r="M222" s="40" t="str">
        <f t="shared" si="15"/>
        <v/>
      </c>
    </row>
    <row r="223" spans="1:20" ht="15" hidden="1" customHeight="1">
      <c r="A223" s="591"/>
      <c r="B223" s="594"/>
      <c r="C223" s="595"/>
      <c r="D223" s="41" t="s">
        <v>489</v>
      </c>
      <c r="E223" s="31"/>
      <c r="F223" s="268"/>
      <c r="G223" s="268"/>
      <c r="H223" s="268"/>
      <c r="I223" s="268"/>
      <c r="J223" s="40" t="str">
        <f t="shared" si="12"/>
        <v/>
      </c>
      <c r="K223" s="40" t="str">
        <f t="shared" si="13"/>
        <v/>
      </c>
      <c r="L223" s="40" t="str">
        <f t="shared" si="14"/>
        <v/>
      </c>
      <c r="M223" s="40" t="str">
        <f t="shared" si="15"/>
        <v/>
      </c>
    </row>
    <row r="224" spans="1:20" ht="15" hidden="1" customHeight="1">
      <c r="A224" s="596">
        <v>27</v>
      </c>
      <c r="B224" s="625"/>
      <c r="C224" s="600" t="s">
        <v>3</v>
      </c>
      <c r="D224" s="42" t="s">
        <v>115</v>
      </c>
      <c r="E224" s="31"/>
      <c r="F224" s="268"/>
      <c r="G224" s="268"/>
      <c r="H224" s="268"/>
      <c r="I224" s="268"/>
      <c r="J224" s="43" t="str">
        <f t="shared" si="12"/>
        <v/>
      </c>
      <c r="K224" s="35" t="str">
        <f t="shared" si="13"/>
        <v/>
      </c>
      <c r="L224" s="35" t="str">
        <f t="shared" si="14"/>
        <v/>
      </c>
      <c r="M224" s="35" t="str">
        <f t="shared" si="15"/>
        <v/>
      </c>
    </row>
    <row r="225" spans="1:13" ht="15" hidden="1" customHeight="1">
      <c r="A225" s="596"/>
      <c r="B225" s="625"/>
      <c r="C225" s="600"/>
      <c r="D225" s="44" t="s">
        <v>488</v>
      </c>
      <c r="E225" s="31"/>
      <c r="F225" s="268"/>
      <c r="G225" s="268"/>
      <c r="H225" s="268"/>
      <c r="I225" s="268"/>
      <c r="J225" s="43" t="str">
        <f t="shared" si="12"/>
        <v/>
      </c>
      <c r="K225" s="35" t="str">
        <f t="shared" si="13"/>
        <v/>
      </c>
      <c r="L225" s="35" t="str">
        <f t="shared" si="14"/>
        <v/>
      </c>
      <c r="M225" s="35" t="str">
        <f t="shared" si="15"/>
        <v/>
      </c>
    </row>
    <row r="226" spans="1:13" ht="15" hidden="1" customHeight="1">
      <c r="A226" s="596"/>
      <c r="B226" s="625"/>
      <c r="C226" s="600" t="s">
        <v>4</v>
      </c>
      <c r="D226" s="42" t="s">
        <v>115</v>
      </c>
      <c r="E226" s="31"/>
      <c r="F226" s="268"/>
      <c r="G226" s="268"/>
      <c r="H226" s="268"/>
      <c r="I226" s="268"/>
      <c r="J226" s="43" t="str">
        <f t="shared" si="12"/>
        <v/>
      </c>
      <c r="K226" s="35" t="str">
        <f t="shared" si="13"/>
        <v/>
      </c>
      <c r="L226" s="35" t="str">
        <f t="shared" si="14"/>
        <v/>
      </c>
      <c r="M226" s="35" t="str">
        <f t="shared" si="15"/>
        <v/>
      </c>
    </row>
    <row r="227" spans="1:13" ht="15" hidden="1" customHeight="1">
      <c r="A227" s="596"/>
      <c r="B227" s="625"/>
      <c r="C227" s="600"/>
      <c r="D227" s="44" t="s">
        <v>488</v>
      </c>
      <c r="E227" s="31"/>
      <c r="F227" s="268"/>
      <c r="G227" s="268"/>
      <c r="H227" s="268"/>
      <c r="I227" s="268"/>
      <c r="J227" s="43" t="str">
        <f t="shared" si="12"/>
        <v/>
      </c>
      <c r="K227" s="35" t="str">
        <f t="shared" si="13"/>
        <v/>
      </c>
      <c r="L227" s="35" t="str">
        <f t="shared" si="14"/>
        <v/>
      </c>
      <c r="M227" s="35" t="str">
        <f t="shared" si="15"/>
        <v/>
      </c>
    </row>
    <row r="228" spans="1:13" ht="15" hidden="1" customHeight="1">
      <c r="A228" s="596"/>
      <c r="B228" s="625"/>
      <c r="C228" s="600" t="s">
        <v>5</v>
      </c>
      <c r="D228" s="44" t="s">
        <v>115</v>
      </c>
      <c r="E228" s="31"/>
      <c r="F228" s="268"/>
      <c r="G228" s="268"/>
      <c r="H228" s="268"/>
      <c r="I228" s="268"/>
      <c r="J228" s="43" t="str">
        <f t="shared" si="12"/>
        <v/>
      </c>
      <c r="K228" s="35" t="str">
        <f t="shared" si="13"/>
        <v/>
      </c>
      <c r="L228" s="35" t="str">
        <f t="shared" si="14"/>
        <v/>
      </c>
      <c r="M228" s="35" t="str">
        <f t="shared" si="15"/>
        <v/>
      </c>
    </row>
    <row r="229" spans="1:13" ht="15" hidden="1" customHeight="1">
      <c r="A229" s="596"/>
      <c r="B229" s="625"/>
      <c r="C229" s="600"/>
      <c r="D229" s="44" t="s">
        <v>489</v>
      </c>
      <c r="E229" s="31"/>
      <c r="F229" s="268"/>
      <c r="G229" s="268"/>
      <c r="H229" s="268"/>
      <c r="I229" s="268"/>
      <c r="J229" s="43" t="str">
        <f t="shared" si="12"/>
        <v/>
      </c>
      <c r="K229" s="35" t="str">
        <f t="shared" si="13"/>
        <v/>
      </c>
      <c r="L229" s="35" t="str">
        <f t="shared" si="14"/>
        <v/>
      </c>
      <c r="M229" s="35" t="str">
        <f t="shared" si="15"/>
        <v/>
      </c>
    </row>
    <row r="230" spans="1:13" ht="15" hidden="1" customHeight="1">
      <c r="A230" s="596"/>
      <c r="B230" s="625"/>
      <c r="C230" s="600" t="s">
        <v>6</v>
      </c>
      <c r="D230" s="44" t="s">
        <v>115</v>
      </c>
      <c r="E230" s="31"/>
      <c r="F230" s="268"/>
      <c r="G230" s="268"/>
      <c r="H230" s="268"/>
      <c r="I230" s="268"/>
      <c r="J230" s="43" t="str">
        <f t="shared" si="12"/>
        <v/>
      </c>
      <c r="K230" s="35" t="str">
        <f t="shared" si="13"/>
        <v/>
      </c>
      <c r="L230" s="35" t="str">
        <f t="shared" si="14"/>
        <v/>
      </c>
      <c r="M230" s="35" t="str">
        <f t="shared" si="15"/>
        <v/>
      </c>
    </row>
    <row r="231" spans="1:13" ht="15" hidden="1" customHeight="1">
      <c r="A231" s="596"/>
      <c r="B231" s="625"/>
      <c r="C231" s="600"/>
      <c r="D231" s="44" t="s">
        <v>489</v>
      </c>
      <c r="E231" s="31"/>
      <c r="F231" s="268"/>
      <c r="G231" s="268"/>
      <c r="H231" s="268"/>
      <c r="I231" s="268"/>
      <c r="J231" s="43" t="str">
        <f t="shared" si="12"/>
        <v/>
      </c>
      <c r="K231" s="35" t="str">
        <f t="shared" si="13"/>
        <v/>
      </c>
      <c r="L231" s="35" t="str">
        <f t="shared" si="14"/>
        <v/>
      </c>
      <c r="M231" s="35" t="str">
        <f t="shared" si="15"/>
        <v/>
      </c>
    </row>
    <row r="232" spans="1:13" ht="15" hidden="1" customHeight="1">
      <c r="A232" s="591">
        <v>28</v>
      </c>
      <c r="B232" s="592"/>
      <c r="C232" s="595" t="s">
        <v>3</v>
      </c>
      <c r="D232" s="37" t="s">
        <v>115</v>
      </c>
      <c r="E232" s="31"/>
      <c r="F232" s="268"/>
      <c r="G232" s="268"/>
      <c r="H232" s="268"/>
      <c r="I232" s="268"/>
      <c r="J232" s="40" t="str">
        <f t="shared" si="12"/>
        <v/>
      </c>
      <c r="K232" s="40" t="str">
        <f t="shared" si="13"/>
        <v/>
      </c>
      <c r="L232" s="40" t="str">
        <f t="shared" si="14"/>
        <v/>
      </c>
      <c r="M232" s="40" t="str">
        <f t="shared" si="15"/>
        <v/>
      </c>
    </row>
    <row r="233" spans="1:13" ht="15" hidden="1" customHeight="1">
      <c r="A233" s="591"/>
      <c r="B233" s="593"/>
      <c r="C233" s="595"/>
      <c r="D233" s="41" t="s">
        <v>488</v>
      </c>
      <c r="E233" s="31"/>
      <c r="F233" s="268"/>
      <c r="G233" s="268"/>
      <c r="H233" s="268"/>
      <c r="I233" s="268"/>
      <c r="J233" s="40" t="str">
        <f t="shared" si="12"/>
        <v/>
      </c>
      <c r="K233" s="40" t="str">
        <f t="shared" si="13"/>
        <v/>
      </c>
      <c r="L233" s="40" t="str">
        <f t="shared" si="14"/>
        <v/>
      </c>
      <c r="M233" s="40" t="str">
        <f t="shared" si="15"/>
        <v/>
      </c>
    </row>
    <row r="234" spans="1:13" ht="15" hidden="1" customHeight="1">
      <c r="A234" s="591"/>
      <c r="B234" s="593"/>
      <c r="C234" s="595" t="s">
        <v>4</v>
      </c>
      <c r="D234" s="37" t="s">
        <v>115</v>
      </c>
      <c r="E234" s="31"/>
      <c r="F234" s="268"/>
      <c r="G234" s="268"/>
      <c r="H234" s="268"/>
      <c r="I234" s="268"/>
      <c r="J234" s="40" t="str">
        <f t="shared" si="12"/>
        <v/>
      </c>
      <c r="K234" s="40" t="str">
        <f t="shared" si="13"/>
        <v/>
      </c>
      <c r="L234" s="40" t="str">
        <f t="shared" si="14"/>
        <v/>
      </c>
      <c r="M234" s="40" t="str">
        <f t="shared" si="15"/>
        <v/>
      </c>
    </row>
    <row r="235" spans="1:13" ht="15" hidden="1" customHeight="1">
      <c r="A235" s="591"/>
      <c r="B235" s="593"/>
      <c r="C235" s="595"/>
      <c r="D235" s="41" t="s">
        <v>488</v>
      </c>
      <c r="E235" s="31"/>
      <c r="F235" s="268"/>
      <c r="G235" s="268"/>
      <c r="H235" s="268"/>
      <c r="I235" s="268"/>
      <c r="J235" s="40" t="str">
        <f t="shared" si="12"/>
        <v/>
      </c>
      <c r="K235" s="40" t="str">
        <f t="shared" si="13"/>
        <v/>
      </c>
      <c r="L235" s="40" t="str">
        <f t="shared" si="14"/>
        <v/>
      </c>
      <c r="M235" s="40" t="str">
        <f t="shared" si="15"/>
        <v/>
      </c>
    </row>
    <row r="236" spans="1:13" ht="15" hidden="1" customHeight="1">
      <c r="A236" s="591"/>
      <c r="B236" s="593"/>
      <c r="C236" s="595" t="s">
        <v>5</v>
      </c>
      <c r="D236" s="41" t="s">
        <v>115</v>
      </c>
      <c r="E236" s="31"/>
      <c r="F236" s="268"/>
      <c r="G236" s="268"/>
      <c r="H236" s="268"/>
      <c r="I236" s="268"/>
      <c r="J236" s="40" t="str">
        <f t="shared" si="12"/>
        <v/>
      </c>
      <c r="K236" s="40" t="str">
        <f t="shared" si="13"/>
        <v/>
      </c>
      <c r="L236" s="40" t="str">
        <f t="shared" si="14"/>
        <v/>
      </c>
      <c r="M236" s="40" t="str">
        <f t="shared" si="15"/>
        <v/>
      </c>
    </row>
    <row r="237" spans="1:13" ht="15" hidden="1" customHeight="1">
      <c r="A237" s="591"/>
      <c r="B237" s="593"/>
      <c r="C237" s="595"/>
      <c r="D237" s="41" t="s">
        <v>489</v>
      </c>
      <c r="E237" s="31"/>
      <c r="F237" s="268"/>
      <c r="G237" s="268"/>
      <c r="H237" s="268"/>
      <c r="I237" s="268"/>
      <c r="J237" s="40" t="str">
        <f t="shared" si="12"/>
        <v/>
      </c>
      <c r="K237" s="40" t="str">
        <f t="shared" si="13"/>
        <v/>
      </c>
      <c r="L237" s="40" t="str">
        <f t="shared" si="14"/>
        <v/>
      </c>
      <c r="M237" s="40" t="str">
        <f t="shared" si="15"/>
        <v/>
      </c>
    </row>
    <row r="238" spans="1:13" ht="15" hidden="1" customHeight="1">
      <c r="A238" s="591"/>
      <c r="B238" s="593"/>
      <c r="C238" s="595" t="s">
        <v>6</v>
      </c>
      <c r="D238" s="41" t="s">
        <v>115</v>
      </c>
      <c r="E238" s="31"/>
      <c r="F238" s="268"/>
      <c r="G238" s="268"/>
      <c r="H238" s="268"/>
      <c r="I238" s="268"/>
      <c r="J238" s="40" t="str">
        <f t="shared" si="12"/>
        <v/>
      </c>
      <c r="K238" s="40" t="str">
        <f t="shared" si="13"/>
        <v/>
      </c>
      <c r="L238" s="40" t="str">
        <f t="shared" si="14"/>
        <v/>
      </c>
      <c r="M238" s="40" t="str">
        <f t="shared" si="15"/>
        <v/>
      </c>
    </row>
    <row r="239" spans="1:13" ht="15" hidden="1" customHeight="1">
      <c r="A239" s="591"/>
      <c r="B239" s="594"/>
      <c r="C239" s="595"/>
      <c r="D239" s="41" t="s">
        <v>489</v>
      </c>
      <c r="E239" s="31"/>
      <c r="F239" s="268"/>
      <c r="G239" s="268"/>
      <c r="H239" s="268"/>
      <c r="I239" s="268"/>
      <c r="J239" s="40" t="str">
        <f t="shared" si="12"/>
        <v/>
      </c>
      <c r="K239" s="40" t="str">
        <f t="shared" si="13"/>
        <v/>
      </c>
      <c r="L239" s="40" t="str">
        <f t="shared" si="14"/>
        <v/>
      </c>
      <c r="M239" s="40" t="str">
        <f t="shared" si="15"/>
        <v/>
      </c>
    </row>
    <row r="240" spans="1:13" ht="15" hidden="1" customHeight="1">
      <c r="A240" s="596">
        <v>29</v>
      </c>
      <c r="B240" s="625"/>
      <c r="C240" s="600" t="s">
        <v>3</v>
      </c>
      <c r="D240" s="42" t="s">
        <v>115</v>
      </c>
      <c r="E240" s="31"/>
      <c r="F240" s="268"/>
      <c r="G240" s="268"/>
      <c r="H240" s="268"/>
      <c r="I240" s="268"/>
      <c r="J240" s="43" t="str">
        <f t="shared" si="12"/>
        <v/>
      </c>
      <c r="K240" s="35" t="str">
        <f t="shared" si="13"/>
        <v/>
      </c>
      <c r="L240" s="35" t="str">
        <f t="shared" si="14"/>
        <v/>
      </c>
      <c r="M240" s="35" t="str">
        <f t="shared" si="15"/>
        <v/>
      </c>
    </row>
    <row r="241" spans="1:13" ht="15" hidden="1" customHeight="1">
      <c r="A241" s="596"/>
      <c r="B241" s="625"/>
      <c r="C241" s="600"/>
      <c r="D241" s="44" t="s">
        <v>488</v>
      </c>
      <c r="E241" s="31"/>
      <c r="F241" s="268"/>
      <c r="G241" s="268"/>
      <c r="H241" s="268"/>
      <c r="I241" s="268"/>
      <c r="J241" s="43" t="str">
        <f t="shared" si="12"/>
        <v/>
      </c>
      <c r="K241" s="35" t="str">
        <f t="shared" si="13"/>
        <v/>
      </c>
      <c r="L241" s="35" t="str">
        <f t="shared" si="14"/>
        <v/>
      </c>
      <c r="M241" s="35" t="str">
        <f t="shared" si="15"/>
        <v/>
      </c>
    </row>
    <row r="242" spans="1:13" ht="15" hidden="1" customHeight="1">
      <c r="A242" s="596"/>
      <c r="B242" s="625"/>
      <c r="C242" s="600" t="s">
        <v>4</v>
      </c>
      <c r="D242" s="42" t="s">
        <v>115</v>
      </c>
      <c r="E242" s="31"/>
      <c r="F242" s="268"/>
      <c r="G242" s="268"/>
      <c r="H242" s="268"/>
      <c r="I242" s="268"/>
      <c r="J242" s="43" t="str">
        <f t="shared" si="12"/>
        <v/>
      </c>
      <c r="K242" s="35" t="str">
        <f t="shared" si="13"/>
        <v/>
      </c>
      <c r="L242" s="35" t="str">
        <f t="shared" si="14"/>
        <v/>
      </c>
      <c r="M242" s="35" t="str">
        <f t="shared" si="15"/>
        <v/>
      </c>
    </row>
    <row r="243" spans="1:13" ht="15" hidden="1" customHeight="1">
      <c r="A243" s="596"/>
      <c r="B243" s="625"/>
      <c r="C243" s="600"/>
      <c r="D243" s="44" t="s">
        <v>488</v>
      </c>
      <c r="E243" s="31"/>
      <c r="F243" s="268"/>
      <c r="G243" s="268"/>
      <c r="H243" s="268"/>
      <c r="I243" s="268"/>
      <c r="J243" s="43" t="str">
        <f t="shared" si="12"/>
        <v/>
      </c>
      <c r="K243" s="35" t="str">
        <f t="shared" si="13"/>
        <v/>
      </c>
      <c r="L243" s="35" t="str">
        <f t="shared" si="14"/>
        <v/>
      </c>
      <c r="M243" s="35" t="str">
        <f t="shared" si="15"/>
        <v/>
      </c>
    </row>
    <row r="244" spans="1:13" ht="15" hidden="1" customHeight="1">
      <c r="A244" s="596"/>
      <c r="B244" s="625"/>
      <c r="C244" s="600" t="s">
        <v>5</v>
      </c>
      <c r="D244" s="44" t="s">
        <v>115</v>
      </c>
      <c r="E244" s="31"/>
      <c r="F244" s="268"/>
      <c r="G244" s="268"/>
      <c r="H244" s="268"/>
      <c r="I244" s="268"/>
      <c r="J244" s="43" t="str">
        <f t="shared" si="12"/>
        <v/>
      </c>
      <c r="K244" s="35" t="str">
        <f t="shared" si="13"/>
        <v/>
      </c>
      <c r="L244" s="35" t="str">
        <f t="shared" si="14"/>
        <v/>
      </c>
      <c r="M244" s="35" t="str">
        <f t="shared" si="15"/>
        <v/>
      </c>
    </row>
    <row r="245" spans="1:13" ht="15" hidden="1" customHeight="1">
      <c r="A245" s="596"/>
      <c r="B245" s="625"/>
      <c r="C245" s="600"/>
      <c r="D245" s="44" t="s">
        <v>489</v>
      </c>
      <c r="E245" s="31"/>
      <c r="F245" s="268"/>
      <c r="G245" s="268"/>
      <c r="H245" s="268"/>
      <c r="I245" s="268"/>
      <c r="J245" s="43" t="str">
        <f t="shared" si="12"/>
        <v/>
      </c>
      <c r="K245" s="35" t="str">
        <f t="shared" si="13"/>
        <v/>
      </c>
      <c r="L245" s="35" t="str">
        <f t="shared" si="14"/>
        <v/>
      </c>
      <c r="M245" s="35" t="str">
        <f t="shared" si="15"/>
        <v/>
      </c>
    </row>
    <row r="246" spans="1:13" ht="15" hidden="1" customHeight="1">
      <c r="A246" s="596"/>
      <c r="B246" s="625"/>
      <c r="C246" s="600" t="s">
        <v>6</v>
      </c>
      <c r="D246" s="44" t="s">
        <v>115</v>
      </c>
      <c r="E246" s="31"/>
      <c r="F246" s="268"/>
      <c r="G246" s="268"/>
      <c r="H246" s="268"/>
      <c r="I246" s="268"/>
      <c r="J246" s="43" t="str">
        <f t="shared" si="12"/>
        <v/>
      </c>
      <c r="K246" s="35" t="str">
        <f t="shared" si="13"/>
        <v/>
      </c>
      <c r="L246" s="35" t="str">
        <f t="shared" si="14"/>
        <v/>
      </c>
      <c r="M246" s="35" t="str">
        <f t="shared" si="15"/>
        <v/>
      </c>
    </row>
    <row r="247" spans="1:13" ht="15" hidden="1" customHeight="1">
      <c r="A247" s="596"/>
      <c r="B247" s="625"/>
      <c r="C247" s="600"/>
      <c r="D247" s="44" t="s">
        <v>489</v>
      </c>
      <c r="E247" s="31"/>
      <c r="F247" s="268"/>
      <c r="G247" s="268"/>
      <c r="H247" s="268"/>
      <c r="I247" s="268"/>
      <c r="J247" s="43" t="str">
        <f t="shared" si="12"/>
        <v/>
      </c>
      <c r="K247" s="35" t="str">
        <f t="shared" si="13"/>
        <v/>
      </c>
      <c r="L247" s="35" t="str">
        <f t="shared" si="14"/>
        <v/>
      </c>
      <c r="M247" s="35" t="str">
        <f t="shared" si="15"/>
        <v/>
      </c>
    </row>
    <row r="248" spans="1:13" ht="15" hidden="1" customHeight="1">
      <c r="A248" s="591">
        <v>30</v>
      </c>
      <c r="B248" s="592"/>
      <c r="C248" s="595" t="s">
        <v>3</v>
      </c>
      <c r="D248" s="37" t="s">
        <v>115</v>
      </c>
      <c r="E248" s="31"/>
      <c r="F248" s="268"/>
      <c r="G248" s="268"/>
      <c r="H248" s="268"/>
      <c r="I248" s="268"/>
      <c r="J248" s="40" t="str">
        <f t="shared" si="12"/>
        <v/>
      </c>
      <c r="K248" s="40" t="str">
        <f t="shared" si="13"/>
        <v/>
      </c>
      <c r="L248" s="40" t="str">
        <f t="shared" si="14"/>
        <v/>
      </c>
      <c r="M248" s="40" t="str">
        <f t="shared" si="15"/>
        <v/>
      </c>
    </row>
    <row r="249" spans="1:13" ht="15" hidden="1" customHeight="1">
      <c r="A249" s="591"/>
      <c r="B249" s="593"/>
      <c r="C249" s="595"/>
      <c r="D249" s="41" t="s">
        <v>488</v>
      </c>
      <c r="E249" s="31"/>
      <c r="F249" s="268"/>
      <c r="G249" s="268"/>
      <c r="H249" s="268"/>
      <c r="I249" s="268"/>
      <c r="J249" s="40" t="str">
        <f t="shared" si="12"/>
        <v/>
      </c>
      <c r="K249" s="40" t="str">
        <f t="shared" si="13"/>
        <v/>
      </c>
      <c r="L249" s="40" t="str">
        <f t="shared" si="14"/>
        <v/>
      </c>
      <c r="M249" s="40" t="str">
        <f t="shared" si="15"/>
        <v/>
      </c>
    </row>
    <row r="250" spans="1:13" ht="15" hidden="1" customHeight="1">
      <c r="A250" s="591"/>
      <c r="B250" s="593"/>
      <c r="C250" s="595" t="s">
        <v>4</v>
      </c>
      <c r="D250" s="37" t="s">
        <v>115</v>
      </c>
      <c r="E250" s="31"/>
      <c r="F250" s="268"/>
      <c r="G250" s="268"/>
      <c r="H250" s="268"/>
      <c r="I250" s="268"/>
      <c r="J250" s="40" t="str">
        <f t="shared" si="12"/>
        <v/>
      </c>
      <c r="K250" s="40" t="str">
        <f t="shared" si="13"/>
        <v/>
      </c>
      <c r="L250" s="40" t="str">
        <f t="shared" si="14"/>
        <v/>
      </c>
      <c r="M250" s="40" t="str">
        <f t="shared" si="15"/>
        <v/>
      </c>
    </row>
    <row r="251" spans="1:13" ht="15" hidden="1" customHeight="1">
      <c r="A251" s="591"/>
      <c r="B251" s="593"/>
      <c r="C251" s="595"/>
      <c r="D251" s="41" t="s">
        <v>488</v>
      </c>
      <c r="E251" s="31"/>
      <c r="F251" s="268"/>
      <c r="G251" s="268"/>
      <c r="H251" s="268"/>
      <c r="I251" s="268"/>
      <c r="J251" s="40" t="str">
        <f t="shared" si="12"/>
        <v/>
      </c>
      <c r="K251" s="40" t="str">
        <f t="shared" si="13"/>
        <v/>
      </c>
      <c r="L251" s="40" t="str">
        <f t="shared" si="14"/>
        <v/>
      </c>
      <c r="M251" s="40" t="str">
        <f t="shared" si="15"/>
        <v/>
      </c>
    </row>
    <row r="252" spans="1:13" ht="15" hidden="1" customHeight="1">
      <c r="A252" s="591"/>
      <c r="B252" s="593"/>
      <c r="C252" s="595" t="s">
        <v>5</v>
      </c>
      <c r="D252" s="41" t="s">
        <v>115</v>
      </c>
      <c r="E252" s="31"/>
      <c r="F252" s="268"/>
      <c r="G252" s="268"/>
      <c r="H252" s="268"/>
      <c r="I252" s="268"/>
      <c r="J252" s="40" t="str">
        <f t="shared" si="12"/>
        <v/>
      </c>
      <c r="K252" s="40" t="str">
        <f t="shared" si="13"/>
        <v/>
      </c>
      <c r="L252" s="40" t="str">
        <f t="shared" si="14"/>
        <v/>
      </c>
      <c r="M252" s="40" t="str">
        <f t="shared" si="15"/>
        <v/>
      </c>
    </row>
    <row r="253" spans="1:13" ht="15" hidden="1" customHeight="1">
      <c r="A253" s="591"/>
      <c r="B253" s="593"/>
      <c r="C253" s="595"/>
      <c r="D253" s="41" t="s">
        <v>489</v>
      </c>
      <c r="E253" s="31"/>
      <c r="F253" s="268"/>
      <c r="G253" s="268"/>
      <c r="H253" s="268"/>
      <c r="I253" s="268"/>
      <c r="J253" s="40" t="str">
        <f t="shared" si="12"/>
        <v/>
      </c>
      <c r="K253" s="40" t="str">
        <f t="shared" si="13"/>
        <v/>
      </c>
      <c r="L253" s="40" t="str">
        <f t="shared" si="14"/>
        <v/>
      </c>
      <c r="M253" s="40" t="str">
        <f t="shared" si="15"/>
        <v/>
      </c>
    </row>
    <row r="254" spans="1:13" ht="15" hidden="1" customHeight="1">
      <c r="A254" s="591"/>
      <c r="B254" s="593"/>
      <c r="C254" s="595" t="s">
        <v>6</v>
      </c>
      <c r="D254" s="41" t="s">
        <v>115</v>
      </c>
      <c r="E254" s="31"/>
      <c r="F254" s="268"/>
      <c r="G254" s="268"/>
      <c r="H254" s="268"/>
      <c r="I254" s="268"/>
      <c r="J254" s="40" t="str">
        <f t="shared" si="12"/>
        <v/>
      </c>
      <c r="K254" s="40" t="str">
        <f t="shared" si="13"/>
        <v/>
      </c>
      <c r="L254" s="40" t="str">
        <f t="shared" si="14"/>
        <v/>
      </c>
      <c r="M254" s="40" t="str">
        <f t="shared" si="15"/>
        <v/>
      </c>
    </row>
    <row r="255" spans="1:13" ht="15" hidden="1" customHeight="1">
      <c r="A255" s="591"/>
      <c r="B255" s="594"/>
      <c r="C255" s="595"/>
      <c r="D255" s="41" t="s">
        <v>489</v>
      </c>
      <c r="E255" s="31"/>
      <c r="F255" s="268"/>
      <c r="G255" s="268"/>
      <c r="H255" s="268"/>
      <c r="I255" s="268"/>
      <c r="J255" s="40" t="str">
        <f t="shared" si="12"/>
        <v/>
      </c>
      <c r="K255" s="40" t="str">
        <f t="shared" si="13"/>
        <v/>
      </c>
      <c r="L255" s="40" t="str">
        <f t="shared" si="14"/>
        <v/>
      </c>
      <c r="M255" s="40" t="str">
        <f t="shared" si="15"/>
        <v/>
      </c>
    </row>
    <row r="256" spans="1:13" ht="15" hidden="1" customHeight="1">
      <c r="A256" s="596">
        <v>31</v>
      </c>
      <c r="B256" s="625"/>
      <c r="C256" s="600" t="s">
        <v>3</v>
      </c>
      <c r="D256" s="42" t="s">
        <v>115</v>
      </c>
      <c r="E256" s="31"/>
      <c r="F256" s="268"/>
      <c r="G256" s="268"/>
      <c r="H256" s="268"/>
      <c r="I256" s="268"/>
      <c r="J256" s="43" t="str">
        <f t="shared" si="12"/>
        <v/>
      </c>
      <c r="K256" s="35" t="str">
        <f t="shared" si="13"/>
        <v/>
      </c>
      <c r="L256" s="35" t="str">
        <f t="shared" si="14"/>
        <v/>
      </c>
      <c r="M256" s="35" t="str">
        <f t="shared" si="15"/>
        <v/>
      </c>
    </row>
    <row r="257" spans="1:13" ht="15" hidden="1" customHeight="1">
      <c r="A257" s="596"/>
      <c r="B257" s="625"/>
      <c r="C257" s="600"/>
      <c r="D257" s="44" t="s">
        <v>488</v>
      </c>
      <c r="E257" s="31"/>
      <c r="F257" s="268"/>
      <c r="G257" s="268"/>
      <c r="H257" s="268"/>
      <c r="I257" s="268"/>
      <c r="J257" s="43" t="str">
        <f t="shared" si="12"/>
        <v/>
      </c>
      <c r="K257" s="35" t="str">
        <f t="shared" si="13"/>
        <v/>
      </c>
      <c r="L257" s="35" t="str">
        <f t="shared" si="14"/>
        <v/>
      </c>
      <c r="M257" s="35" t="str">
        <f t="shared" si="15"/>
        <v/>
      </c>
    </row>
    <row r="258" spans="1:13" ht="15" hidden="1" customHeight="1">
      <c r="A258" s="596"/>
      <c r="B258" s="625"/>
      <c r="C258" s="600" t="s">
        <v>4</v>
      </c>
      <c r="D258" s="42" t="s">
        <v>115</v>
      </c>
      <c r="E258" s="31"/>
      <c r="F258" s="268"/>
      <c r="G258" s="268"/>
      <c r="H258" s="268"/>
      <c r="I258" s="268"/>
      <c r="J258" s="43" t="str">
        <f t="shared" si="12"/>
        <v/>
      </c>
      <c r="K258" s="35" t="str">
        <f t="shared" si="13"/>
        <v/>
      </c>
      <c r="L258" s="35" t="str">
        <f t="shared" si="14"/>
        <v/>
      </c>
      <c r="M258" s="35" t="str">
        <f t="shared" si="15"/>
        <v/>
      </c>
    </row>
    <row r="259" spans="1:13" ht="15" hidden="1" customHeight="1">
      <c r="A259" s="596"/>
      <c r="B259" s="625"/>
      <c r="C259" s="600"/>
      <c r="D259" s="44" t="s">
        <v>488</v>
      </c>
      <c r="E259" s="31"/>
      <c r="F259" s="268"/>
      <c r="G259" s="268"/>
      <c r="H259" s="268"/>
      <c r="I259" s="268"/>
      <c r="J259" s="43" t="str">
        <f t="shared" si="12"/>
        <v/>
      </c>
      <c r="K259" s="35" t="str">
        <f t="shared" si="13"/>
        <v/>
      </c>
      <c r="L259" s="35" t="str">
        <f t="shared" si="14"/>
        <v/>
      </c>
      <c r="M259" s="35" t="str">
        <f t="shared" si="15"/>
        <v/>
      </c>
    </row>
    <row r="260" spans="1:13" ht="15" hidden="1" customHeight="1">
      <c r="A260" s="596"/>
      <c r="B260" s="625"/>
      <c r="C260" s="600" t="s">
        <v>5</v>
      </c>
      <c r="D260" s="44" t="s">
        <v>115</v>
      </c>
      <c r="E260" s="31"/>
      <c r="F260" s="268"/>
      <c r="G260" s="268"/>
      <c r="H260" s="268"/>
      <c r="I260" s="268"/>
      <c r="J260" s="43" t="str">
        <f t="shared" si="12"/>
        <v/>
      </c>
      <c r="K260" s="35" t="str">
        <f t="shared" si="13"/>
        <v/>
      </c>
      <c r="L260" s="35" t="str">
        <f t="shared" si="14"/>
        <v/>
      </c>
      <c r="M260" s="35" t="str">
        <f t="shared" si="15"/>
        <v/>
      </c>
    </row>
    <row r="261" spans="1:13" ht="15" hidden="1" customHeight="1">
      <c r="A261" s="596"/>
      <c r="B261" s="625"/>
      <c r="C261" s="600"/>
      <c r="D261" s="44" t="s">
        <v>489</v>
      </c>
      <c r="E261" s="31"/>
      <c r="F261" s="268"/>
      <c r="G261" s="268"/>
      <c r="H261" s="268"/>
      <c r="I261" s="268"/>
      <c r="J261" s="43" t="str">
        <f t="shared" si="12"/>
        <v/>
      </c>
      <c r="K261" s="35" t="str">
        <f t="shared" si="13"/>
        <v/>
      </c>
      <c r="L261" s="35" t="str">
        <f t="shared" si="14"/>
        <v/>
      </c>
      <c r="M261" s="35" t="str">
        <f t="shared" si="15"/>
        <v/>
      </c>
    </row>
    <row r="262" spans="1:13" ht="15" hidden="1" customHeight="1">
      <c r="A262" s="596"/>
      <c r="B262" s="625"/>
      <c r="C262" s="600" t="s">
        <v>6</v>
      </c>
      <c r="D262" s="44" t="s">
        <v>115</v>
      </c>
      <c r="E262" s="31"/>
      <c r="F262" s="268"/>
      <c r="G262" s="268"/>
      <c r="H262" s="268"/>
      <c r="I262" s="268"/>
      <c r="J262" s="43" t="str">
        <f t="shared" si="12"/>
        <v/>
      </c>
      <c r="K262" s="35" t="str">
        <f t="shared" si="13"/>
        <v/>
      </c>
      <c r="L262" s="35" t="str">
        <f t="shared" si="14"/>
        <v/>
      </c>
      <c r="M262" s="35" t="str">
        <f t="shared" si="15"/>
        <v/>
      </c>
    </row>
    <row r="263" spans="1:13" ht="15" hidden="1" customHeight="1">
      <c r="A263" s="596"/>
      <c r="B263" s="625"/>
      <c r="C263" s="600"/>
      <c r="D263" s="44" t="s">
        <v>489</v>
      </c>
      <c r="E263" s="31"/>
      <c r="F263" s="268"/>
      <c r="G263" s="268"/>
      <c r="H263" s="268"/>
      <c r="I263" s="268"/>
      <c r="J263" s="43" t="str">
        <f t="shared" si="12"/>
        <v/>
      </c>
      <c r="K263" s="35" t="str">
        <f t="shared" si="13"/>
        <v/>
      </c>
      <c r="L263" s="35" t="str">
        <f t="shared" si="14"/>
        <v/>
      </c>
      <c r="M263" s="35" t="str">
        <f t="shared" si="15"/>
        <v/>
      </c>
    </row>
    <row r="264" spans="1:13" ht="15" hidden="1" customHeight="1">
      <c r="A264" s="591">
        <v>32</v>
      </c>
      <c r="B264" s="592"/>
      <c r="C264" s="595" t="s">
        <v>3</v>
      </c>
      <c r="D264" s="37" t="s">
        <v>115</v>
      </c>
      <c r="E264" s="31"/>
      <c r="F264" s="268"/>
      <c r="G264" s="268"/>
      <c r="H264" s="268"/>
      <c r="I264" s="268"/>
      <c r="J264" s="40" t="str">
        <f t="shared" si="12"/>
        <v/>
      </c>
      <c r="K264" s="40" t="str">
        <f t="shared" si="13"/>
        <v/>
      </c>
      <c r="L264" s="40" t="str">
        <f t="shared" si="14"/>
        <v/>
      </c>
      <c r="M264" s="40" t="str">
        <f t="shared" si="15"/>
        <v/>
      </c>
    </row>
    <row r="265" spans="1:13" ht="15" hidden="1" customHeight="1">
      <c r="A265" s="591"/>
      <c r="B265" s="593"/>
      <c r="C265" s="595"/>
      <c r="D265" s="41" t="s">
        <v>488</v>
      </c>
      <c r="E265" s="31"/>
      <c r="F265" s="268"/>
      <c r="G265" s="268"/>
      <c r="H265" s="268"/>
      <c r="I265" s="268"/>
      <c r="J265" s="40" t="str">
        <f t="shared" si="12"/>
        <v/>
      </c>
      <c r="K265" s="40" t="str">
        <f t="shared" si="13"/>
        <v/>
      </c>
      <c r="L265" s="40" t="str">
        <f t="shared" si="14"/>
        <v/>
      </c>
      <c r="M265" s="40" t="str">
        <f t="shared" si="15"/>
        <v/>
      </c>
    </row>
    <row r="266" spans="1:13" ht="15" hidden="1" customHeight="1">
      <c r="A266" s="591"/>
      <c r="B266" s="593"/>
      <c r="C266" s="595" t="s">
        <v>4</v>
      </c>
      <c r="D266" s="37" t="s">
        <v>115</v>
      </c>
      <c r="E266" s="31"/>
      <c r="F266" s="268"/>
      <c r="G266" s="268"/>
      <c r="H266" s="268"/>
      <c r="I266" s="268"/>
      <c r="J266" s="40" t="str">
        <f t="shared" si="12"/>
        <v/>
      </c>
      <c r="K266" s="40" t="str">
        <f t="shared" si="13"/>
        <v/>
      </c>
      <c r="L266" s="40" t="str">
        <f t="shared" si="14"/>
        <v/>
      </c>
      <c r="M266" s="40" t="str">
        <f t="shared" si="15"/>
        <v/>
      </c>
    </row>
    <row r="267" spans="1:13" ht="15" hidden="1" customHeight="1">
      <c r="A267" s="591"/>
      <c r="B267" s="593"/>
      <c r="C267" s="595"/>
      <c r="D267" s="41" t="s">
        <v>488</v>
      </c>
      <c r="E267" s="31"/>
      <c r="F267" s="268"/>
      <c r="G267" s="268"/>
      <c r="H267" s="268"/>
      <c r="I267" s="268"/>
      <c r="J267" s="40" t="str">
        <f t="shared" si="12"/>
        <v/>
      </c>
      <c r="K267" s="40" t="str">
        <f t="shared" si="13"/>
        <v/>
      </c>
      <c r="L267" s="40" t="str">
        <f t="shared" si="14"/>
        <v/>
      </c>
      <c r="M267" s="40" t="str">
        <f t="shared" si="15"/>
        <v/>
      </c>
    </row>
    <row r="268" spans="1:13" ht="15" hidden="1" customHeight="1">
      <c r="A268" s="591"/>
      <c r="B268" s="593"/>
      <c r="C268" s="595" t="s">
        <v>5</v>
      </c>
      <c r="D268" s="41" t="s">
        <v>115</v>
      </c>
      <c r="E268" s="31"/>
      <c r="F268" s="268"/>
      <c r="G268" s="268"/>
      <c r="H268" s="268"/>
      <c r="I268" s="268"/>
      <c r="J268" s="40" t="str">
        <f t="shared" si="12"/>
        <v/>
      </c>
      <c r="K268" s="40" t="str">
        <f t="shared" si="13"/>
        <v/>
      </c>
      <c r="L268" s="40" t="str">
        <f t="shared" si="14"/>
        <v/>
      </c>
      <c r="M268" s="40" t="str">
        <f t="shared" si="15"/>
        <v/>
      </c>
    </row>
    <row r="269" spans="1:13" ht="15" hidden="1" customHeight="1">
      <c r="A269" s="591"/>
      <c r="B269" s="593"/>
      <c r="C269" s="595"/>
      <c r="D269" s="41" t="s">
        <v>489</v>
      </c>
      <c r="E269" s="31"/>
      <c r="F269" s="268"/>
      <c r="G269" s="268"/>
      <c r="H269" s="268"/>
      <c r="I269" s="268"/>
      <c r="J269" s="40" t="str">
        <f t="shared" si="12"/>
        <v/>
      </c>
      <c r="K269" s="40" t="str">
        <f t="shared" si="13"/>
        <v/>
      </c>
      <c r="L269" s="40" t="str">
        <f t="shared" si="14"/>
        <v/>
      </c>
      <c r="M269" s="40" t="str">
        <f t="shared" si="15"/>
        <v/>
      </c>
    </row>
    <row r="270" spans="1:13" ht="15" hidden="1" customHeight="1">
      <c r="A270" s="591"/>
      <c r="B270" s="593"/>
      <c r="C270" s="595" t="s">
        <v>6</v>
      </c>
      <c r="D270" s="41" t="s">
        <v>115</v>
      </c>
      <c r="E270" s="31"/>
      <c r="F270" s="268"/>
      <c r="G270" s="268"/>
      <c r="H270" s="268"/>
      <c r="I270" s="268"/>
      <c r="J270" s="40" t="str">
        <f t="shared" si="12"/>
        <v/>
      </c>
      <c r="K270" s="40" t="str">
        <f t="shared" si="13"/>
        <v/>
      </c>
      <c r="L270" s="40" t="str">
        <f t="shared" si="14"/>
        <v/>
      </c>
      <c r="M270" s="40" t="str">
        <f t="shared" si="15"/>
        <v/>
      </c>
    </row>
    <row r="271" spans="1:13" ht="15" hidden="1" customHeight="1">
      <c r="A271" s="591"/>
      <c r="B271" s="594"/>
      <c r="C271" s="595"/>
      <c r="D271" s="41" t="s">
        <v>489</v>
      </c>
      <c r="E271" s="31"/>
      <c r="F271" s="268"/>
      <c r="G271" s="268"/>
      <c r="H271" s="268"/>
      <c r="I271" s="268"/>
      <c r="J271" s="40" t="str">
        <f t="shared" si="12"/>
        <v/>
      </c>
      <c r="K271" s="40" t="str">
        <f t="shared" si="13"/>
        <v/>
      </c>
      <c r="L271" s="40" t="str">
        <f t="shared" si="14"/>
        <v/>
      </c>
      <c r="M271" s="40" t="str">
        <f t="shared" si="15"/>
        <v/>
      </c>
    </row>
    <row r="272" spans="1:13" ht="15" hidden="1" customHeight="1">
      <c r="A272" s="615">
        <v>33</v>
      </c>
      <c r="B272" s="625"/>
      <c r="C272" s="600" t="s">
        <v>3</v>
      </c>
      <c r="D272" s="42" t="s">
        <v>115</v>
      </c>
      <c r="E272" s="31"/>
      <c r="F272" s="268"/>
      <c r="G272" s="268"/>
      <c r="H272" s="268"/>
      <c r="I272" s="268"/>
      <c r="J272" s="43" t="str">
        <f t="shared" ref="J272:J279" si="16">IFERROR((F272/E272),"")</f>
        <v/>
      </c>
      <c r="K272" s="35" t="str">
        <f t="shared" ref="K272:K279" si="17">IFERROR(((F272+G272)/E272),"")</f>
        <v/>
      </c>
      <c r="L272" s="35" t="str">
        <f t="shared" ref="L272:L279" si="18">IFERROR(((F272+G272+H272)/E272),"")</f>
        <v/>
      </c>
      <c r="M272" s="35" t="str">
        <f t="shared" ref="M272:M279" si="19">IFERROR(((F272+G272+H272+I272)/E272),"")</f>
        <v/>
      </c>
    </row>
    <row r="273" spans="1:16" ht="15" hidden="1" customHeight="1">
      <c r="A273" s="615"/>
      <c r="B273" s="625"/>
      <c r="C273" s="600"/>
      <c r="D273" s="44" t="s">
        <v>488</v>
      </c>
      <c r="E273" s="31"/>
      <c r="F273" s="268"/>
      <c r="G273" s="268"/>
      <c r="H273" s="268"/>
      <c r="I273" s="268"/>
      <c r="J273" s="43" t="str">
        <f t="shared" si="16"/>
        <v/>
      </c>
      <c r="K273" s="35" t="str">
        <f t="shared" si="17"/>
        <v/>
      </c>
      <c r="L273" s="35" t="str">
        <f t="shared" si="18"/>
        <v/>
      </c>
      <c r="M273" s="35" t="str">
        <f t="shared" si="19"/>
        <v/>
      </c>
    </row>
    <row r="274" spans="1:16" ht="15" hidden="1" customHeight="1">
      <c r="A274" s="615"/>
      <c r="B274" s="625"/>
      <c r="C274" s="600" t="s">
        <v>4</v>
      </c>
      <c r="D274" s="42" t="s">
        <v>115</v>
      </c>
      <c r="E274" s="31"/>
      <c r="F274" s="268"/>
      <c r="G274" s="268"/>
      <c r="H274" s="268"/>
      <c r="I274" s="268"/>
      <c r="J274" s="43" t="str">
        <f t="shared" si="16"/>
        <v/>
      </c>
      <c r="K274" s="35" t="str">
        <f t="shared" si="17"/>
        <v/>
      </c>
      <c r="L274" s="35" t="str">
        <f t="shared" si="18"/>
        <v/>
      </c>
      <c r="M274" s="35" t="str">
        <f t="shared" si="19"/>
        <v/>
      </c>
    </row>
    <row r="275" spans="1:16" ht="15" hidden="1" customHeight="1">
      <c r="A275" s="615"/>
      <c r="B275" s="625"/>
      <c r="C275" s="600"/>
      <c r="D275" s="44" t="s">
        <v>488</v>
      </c>
      <c r="E275" s="31"/>
      <c r="F275" s="268"/>
      <c r="G275" s="268"/>
      <c r="H275" s="268"/>
      <c r="I275" s="268"/>
      <c r="J275" s="43" t="str">
        <f t="shared" si="16"/>
        <v/>
      </c>
      <c r="K275" s="35" t="str">
        <f t="shared" si="17"/>
        <v/>
      </c>
      <c r="L275" s="35" t="str">
        <f t="shared" si="18"/>
        <v/>
      </c>
      <c r="M275" s="35" t="str">
        <f t="shared" si="19"/>
        <v/>
      </c>
    </row>
    <row r="276" spans="1:16" ht="15" hidden="1" customHeight="1">
      <c r="A276" s="615"/>
      <c r="B276" s="625"/>
      <c r="C276" s="600" t="s">
        <v>5</v>
      </c>
      <c r="D276" s="44" t="s">
        <v>115</v>
      </c>
      <c r="E276" s="31"/>
      <c r="F276" s="268"/>
      <c r="G276" s="268"/>
      <c r="H276" s="268"/>
      <c r="I276" s="268"/>
      <c r="J276" s="43" t="str">
        <f t="shared" si="16"/>
        <v/>
      </c>
      <c r="K276" s="35" t="str">
        <f t="shared" si="17"/>
        <v/>
      </c>
      <c r="L276" s="35" t="str">
        <f t="shared" si="18"/>
        <v/>
      </c>
      <c r="M276" s="35" t="str">
        <f t="shared" si="19"/>
        <v/>
      </c>
    </row>
    <row r="277" spans="1:16" ht="15" hidden="1" customHeight="1">
      <c r="A277" s="615"/>
      <c r="B277" s="625"/>
      <c r="C277" s="600"/>
      <c r="D277" s="44" t="s">
        <v>489</v>
      </c>
      <c r="E277" s="31"/>
      <c r="F277" s="268"/>
      <c r="G277" s="268"/>
      <c r="H277" s="268"/>
      <c r="I277" s="268"/>
      <c r="J277" s="43" t="str">
        <f t="shared" si="16"/>
        <v/>
      </c>
      <c r="K277" s="35" t="str">
        <f t="shared" si="17"/>
        <v/>
      </c>
      <c r="L277" s="35" t="str">
        <f t="shared" si="18"/>
        <v/>
      </c>
      <c r="M277" s="35" t="str">
        <f t="shared" si="19"/>
        <v/>
      </c>
    </row>
    <row r="278" spans="1:16" ht="15" hidden="1" customHeight="1">
      <c r="A278" s="615"/>
      <c r="B278" s="625"/>
      <c r="C278" s="600" t="s">
        <v>6</v>
      </c>
      <c r="D278" s="44" t="s">
        <v>115</v>
      </c>
      <c r="E278" s="31"/>
      <c r="F278" s="268"/>
      <c r="G278" s="268"/>
      <c r="H278" s="268"/>
      <c r="I278" s="268"/>
      <c r="J278" s="43" t="str">
        <f t="shared" si="16"/>
        <v/>
      </c>
      <c r="K278" s="35" t="str">
        <f t="shared" si="17"/>
        <v/>
      </c>
      <c r="L278" s="35" t="str">
        <f t="shared" si="18"/>
        <v/>
      </c>
      <c r="M278" s="35" t="str">
        <f t="shared" si="19"/>
        <v/>
      </c>
    </row>
    <row r="279" spans="1:16" ht="15" hidden="1" customHeight="1">
      <c r="A279" s="615"/>
      <c r="B279" s="625"/>
      <c r="C279" s="600"/>
      <c r="D279" s="44" t="s">
        <v>489</v>
      </c>
      <c r="E279" s="31"/>
      <c r="F279" s="268"/>
      <c r="G279" s="268"/>
      <c r="H279" s="268"/>
      <c r="I279" s="268"/>
      <c r="J279" s="43" t="str">
        <f t="shared" si="16"/>
        <v/>
      </c>
      <c r="K279" s="35" t="str">
        <f t="shared" si="17"/>
        <v/>
      </c>
      <c r="L279" s="35" t="str">
        <f t="shared" si="18"/>
        <v/>
      </c>
      <c r="M279" s="35" t="str">
        <f t="shared" si="19"/>
        <v/>
      </c>
    </row>
    <row r="280" spans="1:16" ht="15" customHeight="1">
      <c r="A280" s="45"/>
      <c r="B280" s="45"/>
      <c r="C280" s="157"/>
      <c r="D280" s="46"/>
      <c r="E280" s="551"/>
      <c r="J280" s="55"/>
      <c r="K280" s="55"/>
      <c r="L280" s="55"/>
      <c r="M280" s="55"/>
    </row>
    <row r="281" spans="1:16" ht="15.75" customHeight="1">
      <c r="A281" s="626" t="s">
        <v>490</v>
      </c>
      <c r="B281" s="626"/>
      <c r="C281" s="627" t="s">
        <v>3</v>
      </c>
      <c r="D281" s="47" t="s">
        <v>115</v>
      </c>
      <c r="E281" s="31">
        <f>IF(E16+E24+E32+E40+E48+E56+E64+E72+E80+E88+E96+E104+E112+E120+E128+E136+E144+E152+E160+E168+E176+E184+E192+E200+E208+E216+E224+E232+E240+E248+E256+E264+E272=0,"",E16+E24+E32+E40+E48+E56+E64+E72+E80+E88+E96+E104+E112+E120+E128+E136+E144+E152+E160+E168+E176+E184+E192+E200+E208+E216+E224+E232+E240+E248+E256+E264+E272)</f>
        <v>3200</v>
      </c>
      <c r="F281" s="48">
        <f t="shared" ref="F281:F288" si="20">IF(F16+F24+F32+F40+F48+F56+F64+F72+F80+F88+F96+F104+F112+F120+F128+F136+F144+F152+F160+F168+F176+F184+F192+F200+F208+F216+F224+F232+F240+F248+F256+F264+F272=0,"",F16+F24+F32+F40+F48+F56+F64+F72+F80+F88+F96+F104+F112+F120+F128+F136+F144+F152+F160+F168+F176+F184+F192+F200+F208+F216+F224+F232+F240+F248+F256+F264+F272)</f>
        <v>573</v>
      </c>
      <c r="G281" s="48">
        <f t="shared" ref="G281:I288" si="21">IF(G16+G24+G32+G40+G48+G56+G64+G72+G80+G88+G96+G104+G112+G120+G128+G136+G144+G152+G160+G168+G176+G184+G192+G200+G208+G216+G224+G232+G240+G248+G256+G264+G272=0,"",G16+G24+G32+G40+G48+G56+G64+G72+G80+G88+G96+G104+G112+G120+G128+G136+G144+G152+G160+G168+G176+G184+G192+G200+G208+G216+G224+G232+G240+G248+G256+G264+G272)</f>
        <v>1061</v>
      </c>
      <c r="H281" s="48">
        <f t="shared" si="21"/>
        <v>600</v>
      </c>
      <c r="I281" s="48" t="str">
        <f t="shared" si="21"/>
        <v/>
      </c>
      <c r="J281" s="49">
        <f t="shared" ref="J281:J288" si="22">IFERROR((F281/E281),"")</f>
        <v>0.17906250000000001</v>
      </c>
      <c r="K281" s="49">
        <f t="shared" ref="K281:K288" si="23">IFERROR(((F281+G281)/E281),"")</f>
        <v>0.510625</v>
      </c>
      <c r="L281" s="50">
        <f t="shared" ref="L281:L288" si="24">IFERROR(((F281+G281+H281)/E281),"")</f>
        <v>0.698125</v>
      </c>
      <c r="M281" s="50" t="str">
        <f t="shared" ref="M281:M288" si="25">IFERROR(((F281+G281+H281+I281)/E281),"")</f>
        <v/>
      </c>
      <c r="P281" s="260"/>
    </row>
    <row r="282" spans="1:16" ht="15" customHeight="1">
      <c r="A282" s="626"/>
      <c r="B282" s="626"/>
      <c r="C282" s="627"/>
      <c r="D282" s="47" t="s">
        <v>488</v>
      </c>
      <c r="E282" s="31">
        <f t="shared" ref="E282:E288" si="26">IF(E17+E25+E33+E41+E49+E57+E65+E73+E81+E89+E97+E105+E113+E121+E129+E137+E145+E153+E161+E169+E177+E185+E193+E201+E209+E217+E225+E233+E241+E249+E257+E265+E273=0,"",E17+E25+E33+E41+E49+E57+E65+E73+E81+E89+E97+E105+E113+E121+E129+E137+E145+E153+E161+E169+E177+E185+E193+E201+E209+E217+E225+E233+E241+E249+E257+E265+E273)</f>
        <v>1313</v>
      </c>
      <c r="F282" s="48">
        <f t="shared" si="20"/>
        <v>6</v>
      </c>
      <c r="G282" s="48">
        <f t="shared" si="21"/>
        <v>181</v>
      </c>
      <c r="H282" s="48">
        <f t="shared" si="21"/>
        <v>267</v>
      </c>
      <c r="I282" s="48" t="str">
        <f t="shared" si="21"/>
        <v/>
      </c>
      <c r="J282" s="49">
        <f t="shared" si="22"/>
        <v>4.56968773800457E-3</v>
      </c>
      <c r="K282" s="49">
        <f t="shared" si="23"/>
        <v>0.14242193450114243</v>
      </c>
      <c r="L282" s="50">
        <f t="shared" si="24"/>
        <v>0.34577303884234578</v>
      </c>
      <c r="M282" s="50" t="str">
        <f t="shared" si="25"/>
        <v/>
      </c>
      <c r="P282" s="260"/>
    </row>
    <row r="283" spans="1:16" ht="15" customHeight="1">
      <c r="A283" s="626"/>
      <c r="B283" s="626"/>
      <c r="C283" s="627" t="s">
        <v>4</v>
      </c>
      <c r="D283" s="47" t="s">
        <v>115</v>
      </c>
      <c r="E283" s="31">
        <f t="shared" si="26"/>
        <v>4662</v>
      </c>
      <c r="F283" s="48">
        <f t="shared" si="20"/>
        <v>153</v>
      </c>
      <c r="G283" s="48">
        <f t="shared" si="21"/>
        <v>784</v>
      </c>
      <c r="H283" s="48">
        <f t="shared" si="21"/>
        <v>1149</v>
      </c>
      <c r="I283" s="48" t="str">
        <f t="shared" si="21"/>
        <v/>
      </c>
      <c r="J283" s="49">
        <f t="shared" si="22"/>
        <v>3.2818532818532815E-2</v>
      </c>
      <c r="K283" s="49">
        <f t="shared" si="23"/>
        <v>0.20098670098670099</v>
      </c>
      <c r="L283" s="50">
        <f t="shared" si="24"/>
        <v>0.44744744744744747</v>
      </c>
      <c r="M283" s="50" t="str">
        <f t="shared" si="25"/>
        <v/>
      </c>
      <c r="P283" s="260"/>
    </row>
    <row r="284" spans="1:16" ht="15" customHeight="1">
      <c r="A284" s="626"/>
      <c r="B284" s="626"/>
      <c r="C284" s="627"/>
      <c r="D284" s="47" t="s">
        <v>488</v>
      </c>
      <c r="E284" s="31">
        <f t="shared" si="26"/>
        <v>1533</v>
      </c>
      <c r="F284" s="48">
        <f t="shared" si="20"/>
        <v>181</v>
      </c>
      <c r="G284" s="48">
        <f t="shared" si="21"/>
        <v>417</v>
      </c>
      <c r="H284" s="48">
        <f t="shared" si="21"/>
        <v>489</v>
      </c>
      <c r="I284" s="48" t="str">
        <f t="shared" si="21"/>
        <v/>
      </c>
      <c r="J284" s="49">
        <f t="shared" si="22"/>
        <v>0.11806914546640573</v>
      </c>
      <c r="K284" s="49">
        <f t="shared" si="23"/>
        <v>0.39008480104370513</v>
      </c>
      <c r="L284" s="50">
        <f t="shared" si="24"/>
        <v>0.70906718851924333</v>
      </c>
      <c r="M284" s="50" t="str">
        <f t="shared" si="25"/>
        <v/>
      </c>
      <c r="P284" s="260"/>
    </row>
    <row r="285" spans="1:16" ht="15" customHeight="1">
      <c r="A285" s="626"/>
      <c r="B285" s="626"/>
      <c r="C285" s="627" t="s">
        <v>5</v>
      </c>
      <c r="D285" s="47" t="s">
        <v>115</v>
      </c>
      <c r="E285" s="31">
        <f t="shared" si="26"/>
        <v>4666</v>
      </c>
      <c r="F285" s="48">
        <f t="shared" si="20"/>
        <v>54</v>
      </c>
      <c r="G285" s="48">
        <f t="shared" si="21"/>
        <v>427</v>
      </c>
      <c r="H285" s="48">
        <f t="shared" si="21"/>
        <v>380</v>
      </c>
      <c r="I285" s="48" t="str">
        <f t="shared" si="21"/>
        <v/>
      </c>
      <c r="J285" s="49">
        <f t="shared" si="22"/>
        <v>1.1573081868838405E-2</v>
      </c>
      <c r="K285" s="49">
        <f t="shared" si="23"/>
        <v>0.10308615516502358</v>
      </c>
      <c r="L285" s="50">
        <f t="shared" si="24"/>
        <v>0.18452636090870125</v>
      </c>
      <c r="M285" s="50" t="str">
        <f t="shared" si="25"/>
        <v/>
      </c>
      <c r="P285" s="260"/>
    </row>
    <row r="286" spans="1:16" ht="15" customHeight="1">
      <c r="A286" s="626"/>
      <c r="B286" s="626"/>
      <c r="C286" s="627"/>
      <c r="D286" s="47" t="s">
        <v>488</v>
      </c>
      <c r="E286" s="31">
        <f t="shared" si="26"/>
        <v>2727</v>
      </c>
      <c r="F286" s="48">
        <f t="shared" si="20"/>
        <v>113</v>
      </c>
      <c r="G286" s="48">
        <f t="shared" si="21"/>
        <v>465</v>
      </c>
      <c r="H286" s="48">
        <f t="shared" si="21"/>
        <v>699</v>
      </c>
      <c r="I286" s="48" t="str">
        <f t="shared" si="21"/>
        <v/>
      </c>
      <c r="J286" s="49">
        <f t="shared" si="22"/>
        <v>4.1437477081041438E-2</v>
      </c>
      <c r="K286" s="49">
        <f t="shared" si="23"/>
        <v>0.21195452878621196</v>
      </c>
      <c r="L286" s="50">
        <f t="shared" si="24"/>
        <v>0.46828016134946826</v>
      </c>
      <c r="M286" s="50" t="str">
        <f t="shared" si="25"/>
        <v/>
      </c>
      <c r="P286" s="260"/>
    </row>
    <row r="287" spans="1:16" ht="15" customHeight="1">
      <c r="A287" s="626"/>
      <c r="B287" s="626"/>
      <c r="C287" s="627" t="s">
        <v>6</v>
      </c>
      <c r="D287" s="47" t="s">
        <v>115</v>
      </c>
      <c r="E287" s="31">
        <f t="shared" si="26"/>
        <v>6893</v>
      </c>
      <c r="F287" s="48">
        <f t="shared" si="20"/>
        <v>446</v>
      </c>
      <c r="G287" s="48">
        <f t="shared" si="21"/>
        <v>1757</v>
      </c>
      <c r="H287" s="48">
        <f t="shared" si="21"/>
        <v>2325</v>
      </c>
      <c r="I287" s="48" t="str">
        <f t="shared" si="21"/>
        <v/>
      </c>
      <c r="J287" s="49">
        <f t="shared" si="22"/>
        <v>6.4703322210938635E-2</v>
      </c>
      <c r="K287" s="49">
        <f t="shared" si="23"/>
        <v>0.31959959379080227</v>
      </c>
      <c r="L287" s="50">
        <f t="shared" si="24"/>
        <v>0.65689830262585236</v>
      </c>
      <c r="M287" s="50" t="str">
        <f t="shared" si="25"/>
        <v/>
      </c>
      <c r="P287" s="260"/>
    </row>
    <row r="288" spans="1:16" ht="15" customHeight="1">
      <c r="A288" s="626"/>
      <c r="B288" s="626"/>
      <c r="C288" s="627"/>
      <c r="D288" s="47" t="s">
        <v>488</v>
      </c>
      <c r="E288" s="31">
        <f t="shared" si="26"/>
        <v>4230</v>
      </c>
      <c r="F288" s="48">
        <f t="shared" si="20"/>
        <v>277</v>
      </c>
      <c r="G288" s="48">
        <f t="shared" si="21"/>
        <v>1525</v>
      </c>
      <c r="H288" s="48">
        <f t="shared" si="21"/>
        <v>2344</v>
      </c>
      <c r="I288" s="48" t="str">
        <f t="shared" si="21"/>
        <v/>
      </c>
      <c r="J288" s="49">
        <f t="shared" si="22"/>
        <v>6.548463356973995E-2</v>
      </c>
      <c r="K288" s="49">
        <f t="shared" si="23"/>
        <v>0.42600472813238771</v>
      </c>
      <c r="L288" s="50">
        <f t="shared" si="24"/>
        <v>0.98014184397163118</v>
      </c>
      <c r="M288" s="50" t="str">
        <f t="shared" si="25"/>
        <v/>
      </c>
      <c r="P288" s="260"/>
    </row>
    <row r="290" spans="1:4">
      <c r="A290" s="579" t="s">
        <v>587</v>
      </c>
      <c r="B290" s="579"/>
      <c r="C290" s="580" t="s">
        <v>588</v>
      </c>
      <c r="D290" s="580"/>
    </row>
    <row r="291" spans="1:4" ht="18.75" customHeight="1">
      <c r="A291" s="581">
        <v>1</v>
      </c>
      <c r="B291" s="584" t="str">
        <f>CONCATENATE(IF(A291=0,"",IF(A291=1,'Base de Datos'!K259,IF(A291=2,'Base de Datos'!K260))))</f>
        <v>Congruente con el Programa Anual Estatal 2019</v>
      </c>
      <c r="C291" s="587"/>
      <c r="D291" s="587"/>
    </row>
    <row r="292" spans="1:4">
      <c r="A292" s="582"/>
      <c r="B292" s="585"/>
      <c r="C292" s="587"/>
      <c r="D292" s="587"/>
    </row>
    <row r="293" spans="1:4">
      <c r="A293" s="582"/>
      <c r="B293" s="585"/>
      <c r="C293" s="587"/>
      <c r="D293" s="587"/>
    </row>
    <row r="294" spans="1:4">
      <c r="A294" s="582"/>
      <c r="B294" s="585"/>
      <c r="C294" s="587"/>
      <c r="D294" s="587"/>
    </row>
    <row r="295" spans="1:4" ht="25.5" customHeight="1">
      <c r="A295" s="583"/>
      <c r="B295" s="586"/>
      <c r="C295" s="587"/>
      <c r="D295" s="587"/>
    </row>
  </sheetData>
  <sheetProtection password="CD91" sheet="1" objects="1" scenarios="1"/>
  <protectedRanges>
    <protectedRange sqref="B104:B279 P16:P39 R16:S39 G16:I103 E104:I279" name="Rango1"/>
    <protectedRange sqref="B16:B103" name="Rango1_3"/>
    <protectedRange sqref="E16:E103" name="Rango1_4"/>
    <protectedRange sqref="F16:F103" name="Rango1_5"/>
  </protectedRanges>
  <mergeCells count="253">
    <mergeCell ref="A281:B288"/>
    <mergeCell ref="C281:C282"/>
    <mergeCell ref="C283:C284"/>
    <mergeCell ref="C285:C286"/>
    <mergeCell ref="C287:C288"/>
    <mergeCell ref="A272:A279"/>
    <mergeCell ref="B272:B279"/>
    <mergeCell ref="C272:C273"/>
    <mergeCell ref="C274:C275"/>
    <mergeCell ref="C276:C277"/>
    <mergeCell ref="C278:C279"/>
    <mergeCell ref="A264:A271"/>
    <mergeCell ref="B264:B271"/>
    <mergeCell ref="C264:C265"/>
    <mergeCell ref="C266:C267"/>
    <mergeCell ref="C268:C269"/>
    <mergeCell ref="C270:C271"/>
    <mergeCell ref="A256:A263"/>
    <mergeCell ref="B256:B263"/>
    <mergeCell ref="C256:C257"/>
    <mergeCell ref="C258:C259"/>
    <mergeCell ref="C260:C261"/>
    <mergeCell ref="C262:C263"/>
    <mergeCell ref="A248:A255"/>
    <mergeCell ref="B248:B255"/>
    <mergeCell ref="C248:C249"/>
    <mergeCell ref="C250:C251"/>
    <mergeCell ref="C252:C253"/>
    <mergeCell ref="C254:C255"/>
    <mergeCell ref="A240:A247"/>
    <mergeCell ref="B240:B247"/>
    <mergeCell ref="C240:C241"/>
    <mergeCell ref="C242:C243"/>
    <mergeCell ref="C244:C245"/>
    <mergeCell ref="C246:C247"/>
    <mergeCell ref="A232:A239"/>
    <mergeCell ref="B232:B239"/>
    <mergeCell ref="C232:C233"/>
    <mergeCell ref="C234:C235"/>
    <mergeCell ref="C236:C237"/>
    <mergeCell ref="C238:C239"/>
    <mergeCell ref="A224:A231"/>
    <mergeCell ref="B224:B231"/>
    <mergeCell ref="C224:C225"/>
    <mergeCell ref="C226:C227"/>
    <mergeCell ref="C228:C229"/>
    <mergeCell ref="C230:C231"/>
    <mergeCell ref="A216:A223"/>
    <mergeCell ref="B216:B223"/>
    <mergeCell ref="C216:C217"/>
    <mergeCell ref="C218:C219"/>
    <mergeCell ref="C220:C221"/>
    <mergeCell ref="C222:C223"/>
    <mergeCell ref="A208:A215"/>
    <mergeCell ref="B208:B215"/>
    <mergeCell ref="C208:C209"/>
    <mergeCell ref="C210:C211"/>
    <mergeCell ref="C212:C213"/>
    <mergeCell ref="C214:C215"/>
    <mergeCell ref="A200:A207"/>
    <mergeCell ref="B200:B207"/>
    <mergeCell ref="C200:C201"/>
    <mergeCell ref="C202:C203"/>
    <mergeCell ref="C204:C205"/>
    <mergeCell ref="C206:C207"/>
    <mergeCell ref="A192:A199"/>
    <mergeCell ref="B192:B199"/>
    <mergeCell ref="C192:C193"/>
    <mergeCell ref="C194:C195"/>
    <mergeCell ref="C196:C197"/>
    <mergeCell ref="C198:C199"/>
    <mergeCell ref="A184:A191"/>
    <mergeCell ref="B184:B191"/>
    <mergeCell ref="C184:C185"/>
    <mergeCell ref="C186:C187"/>
    <mergeCell ref="C188:C189"/>
    <mergeCell ref="C190:C191"/>
    <mergeCell ref="A176:A183"/>
    <mergeCell ref="B176:B183"/>
    <mergeCell ref="C176:C177"/>
    <mergeCell ref="C178:C179"/>
    <mergeCell ref="C180:C181"/>
    <mergeCell ref="C182:C183"/>
    <mergeCell ref="A168:A175"/>
    <mergeCell ref="B168:B175"/>
    <mergeCell ref="C168:C169"/>
    <mergeCell ref="C170:C171"/>
    <mergeCell ref="C172:C173"/>
    <mergeCell ref="C174:C175"/>
    <mergeCell ref="A160:A167"/>
    <mergeCell ref="B160:B167"/>
    <mergeCell ref="C160:C161"/>
    <mergeCell ref="C162:C163"/>
    <mergeCell ref="C164:C165"/>
    <mergeCell ref="C166:C167"/>
    <mergeCell ref="A152:A159"/>
    <mergeCell ref="B152:B159"/>
    <mergeCell ref="C152:C153"/>
    <mergeCell ref="C154:C155"/>
    <mergeCell ref="C156:C157"/>
    <mergeCell ref="C158:C159"/>
    <mergeCell ref="A144:A151"/>
    <mergeCell ref="B144:B151"/>
    <mergeCell ref="C144:C145"/>
    <mergeCell ref="C146:C147"/>
    <mergeCell ref="C148:C149"/>
    <mergeCell ref="C150:C151"/>
    <mergeCell ref="A136:A143"/>
    <mergeCell ref="B136:B143"/>
    <mergeCell ref="C136:C137"/>
    <mergeCell ref="C138:C139"/>
    <mergeCell ref="C140:C141"/>
    <mergeCell ref="C142:C143"/>
    <mergeCell ref="A128:A135"/>
    <mergeCell ref="B128:B135"/>
    <mergeCell ref="C128:C129"/>
    <mergeCell ref="C130:C131"/>
    <mergeCell ref="C132:C133"/>
    <mergeCell ref="C134:C135"/>
    <mergeCell ref="A120:A127"/>
    <mergeCell ref="B120:B127"/>
    <mergeCell ref="C120:C121"/>
    <mergeCell ref="C122:C123"/>
    <mergeCell ref="C124:C125"/>
    <mergeCell ref="C126:C127"/>
    <mergeCell ref="A112:A119"/>
    <mergeCell ref="B112:B119"/>
    <mergeCell ref="C112:C113"/>
    <mergeCell ref="C114:C115"/>
    <mergeCell ref="C116:C117"/>
    <mergeCell ref="C118:C119"/>
    <mergeCell ref="A104:A111"/>
    <mergeCell ref="B104:B111"/>
    <mergeCell ref="C104:C105"/>
    <mergeCell ref="C106:C107"/>
    <mergeCell ref="C108:C109"/>
    <mergeCell ref="C110:C111"/>
    <mergeCell ref="A96:A103"/>
    <mergeCell ref="B96:B103"/>
    <mergeCell ref="C96:C97"/>
    <mergeCell ref="C98:C99"/>
    <mergeCell ref="C100:C101"/>
    <mergeCell ref="C102:C103"/>
    <mergeCell ref="A88:A95"/>
    <mergeCell ref="B88:B95"/>
    <mergeCell ref="C88:C89"/>
    <mergeCell ref="C90:C91"/>
    <mergeCell ref="C92:C93"/>
    <mergeCell ref="C94:C95"/>
    <mergeCell ref="A80:A87"/>
    <mergeCell ref="B80:B87"/>
    <mergeCell ref="C80:C81"/>
    <mergeCell ref="C82:C83"/>
    <mergeCell ref="C84:C85"/>
    <mergeCell ref="C86:C87"/>
    <mergeCell ref="C72:C73"/>
    <mergeCell ref="C74:C75"/>
    <mergeCell ref="C76:C77"/>
    <mergeCell ref="C78:C79"/>
    <mergeCell ref="A64:A71"/>
    <mergeCell ref="B64:B71"/>
    <mergeCell ref="C64:C65"/>
    <mergeCell ref="C66:C67"/>
    <mergeCell ref="C68:C69"/>
    <mergeCell ref="C70:C71"/>
    <mergeCell ref="P22:P27"/>
    <mergeCell ref="R22:R27"/>
    <mergeCell ref="A4:S4"/>
    <mergeCell ref="A40:A47"/>
    <mergeCell ref="B40:B47"/>
    <mergeCell ref="C40:C41"/>
    <mergeCell ref="C42:C43"/>
    <mergeCell ref="C44:C45"/>
    <mergeCell ref="C46:C47"/>
    <mergeCell ref="A32:A39"/>
    <mergeCell ref="B32:B39"/>
    <mergeCell ref="C32:C33"/>
    <mergeCell ref="C34:C35"/>
    <mergeCell ref="C36:C37"/>
    <mergeCell ref="C38:C39"/>
    <mergeCell ref="R28:R33"/>
    <mergeCell ref="T14:U15"/>
    <mergeCell ref="T28:T33"/>
    <mergeCell ref="U28:U33"/>
    <mergeCell ref="A6:S6"/>
    <mergeCell ref="A7:S7"/>
    <mergeCell ref="A9:S9"/>
    <mergeCell ref="A12:S12"/>
    <mergeCell ref="A1:S1"/>
    <mergeCell ref="A2:S2"/>
    <mergeCell ref="A3:S3"/>
    <mergeCell ref="A24:A31"/>
    <mergeCell ref="B24:B31"/>
    <mergeCell ref="C24:C25"/>
    <mergeCell ref="C26:C27"/>
    <mergeCell ref="C28:C29"/>
    <mergeCell ref="C30:C31"/>
    <mergeCell ref="A16:A23"/>
    <mergeCell ref="B16:B23"/>
    <mergeCell ref="C16:C17"/>
    <mergeCell ref="C18:C19"/>
    <mergeCell ref="C20:C21"/>
    <mergeCell ref="C22:C23"/>
    <mergeCell ref="P16:P21"/>
    <mergeCell ref="R16:R21"/>
    <mergeCell ref="V16:V21"/>
    <mergeCell ref="T22:T27"/>
    <mergeCell ref="U22:U27"/>
    <mergeCell ref="V22:V27"/>
    <mergeCell ref="V14:V15"/>
    <mergeCell ref="A14:A15"/>
    <mergeCell ref="B14:B15"/>
    <mergeCell ref="C14:C15"/>
    <mergeCell ref="D14:D15"/>
    <mergeCell ref="E14:E15"/>
    <mergeCell ref="F14:I14"/>
    <mergeCell ref="J14:M14"/>
    <mergeCell ref="T16:T21"/>
    <mergeCell ref="U16:U21"/>
    <mergeCell ref="S14:S15"/>
    <mergeCell ref="S16:S39"/>
    <mergeCell ref="O16:O21"/>
    <mergeCell ref="P14:P15"/>
    <mergeCell ref="R14:R15"/>
    <mergeCell ref="O22:O27"/>
    <mergeCell ref="O28:O33"/>
    <mergeCell ref="O34:O39"/>
    <mergeCell ref="P28:P33"/>
    <mergeCell ref="P34:P39"/>
    <mergeCell ref="R34:R39"/>
    <mergeCell ref="A290:B290"/>
    <mergeCell ref="C290:D290"/>
    <mergeCell ref="A291:A295"/>
    <mergeCell ref="B291:B295"/>
    <mergeCell ref="C291:D295"/>
    <mergeCell ref="V28:V33"/>
    <mergeCell ref="T34:T39"/>
    <mergeCell ref="U34:U39"/>
    <mergeCell ref="V34:V39"/>
    <mergeCell ref="A56:A63"/>
    <mergeCell ref="B56:B63"/>
    <mergeCell ref="C56:C57"/>
    <mergeCell ref="C58:C59"/>
    <mergeCell ref="C60:C61"/>
    <mergeCell ref="C62:C63"/>
    <mergeCell ref="A48:A55"/>
    <mergeCell ref="B48:B55"/>
    <mergeCell ref="C48:C49"/>
    <mergeCell ref="C50:C51"/>
    <mergeCell ref="C52:C53"/>
    <mergeCell ref="C54:C55"/>
    <mergeCell ref="A72:A79"/>
    <mergeCell ref="B72:B79"/>
  </mergeCells>
  <conditionalFormatting sqref="Q21">
    <cfRule type="cellIs" dxfId="882" priority="383" operator="equal">
      <formula>#REF!</formula>
    </cfRule>
  </conditionalFormatting>
  <conditionalFormatting sqref="Q27">
    <cfRule type="cellIs" dxfId="881" priority="380" operator="equal">
      <formula>#REF!</formula>
    </cfRule>
  </conditionalFormatting>
  <conditionalFormatting sqref="G16:I103 E104:I279">
    <cfRule type="cellIs" dxfId="880" priority="353" operator="equal">
      <formula>$N$15</formula>
    </cfRule>
  </conditionalFormatting>
  <conditionalFormatting sqref="B104:B279">
    <cfRule type="cellIs" dxfId="879" priority="336" operator="equal">
      <formula>$P$268</formula>
    </cfRule>
  </conditionalFormatting>
  <conditionalFormatting sqref="G281:M288">
    <cfRule type="cellIs" dxfId="878" priority="335" operator="equal">
      <formula>$N$14</formula>
    </cfRule>
  </conditionalFormatting>
  <conditionalFormatting sqref="B104:B279 G16:I103 E104:I279">
    <cfRule type="cellIs" dxfId="877" priority="334" operator="equal">
      <formula>$T$12</formula>
    </cfRule>
  </conditionalFormatting>
  <conditionalFormatting sqref="A291">
    <cfRule type="cellIs" dxfId="876" priority="93" operator="equal">
      <formula>3</formula>
    </cfRule>
    <cfRule type="cellIs" dxfId="875" priority="94" operator="equal">
      <formula>2</formula>
    </cfRule>
    <cfRule type="cellIs" dxfId="874" priority="98" operator="equal">
      <formula>1</formula>
    </cfRule>
    <cfRule type="cellIs" dxfId="873" priority="99" operator="equal">
      <formula>4</formula>
    </cfRule>
    <cfRule type="cellIs" dxfId="872" priority="100" operator="equal">
      <formula>3</formula>
    </cfRule>
    <cfRule type="cellIs" dxfId="871" priority="101" operator="equal">
      <formula>2</formula>
    </cfRule>
    <cfRule type="cellIs" dxfId="870" priority="102" operator="equal">
      <formula>1</formula>
    </cfRule>
  </conditionalFormatting>
  <conditionalFormatting sqref="A291">
    <cfRule type="cellIs" dxfId="869" priority="95" operator="equal">
      <formula>4</formula>
    </cfRule>
    <cfRule type="cellIs" dxfId="868" priority="96" operator="equal">
      <formula>3</formula>
    </cfRule>
    <cfRule type="cellIs" dxfId="867" priority="97" operator="equal">
      <formula>2</formula>
    </cfRule>
  </conditionalFormatting>
  <conditionalFormatting sqref="A291:A295">
    <cfRule type="cellIs" dxfId="866" priority="92" operator="equal">
      <formula>2</formula>
    </cfRule>
  </conditionalFormatting>
  <conditionalFormatting sqref="T16">
    <cfRule type="cellIs" dxfId="865" priority="82" operator="equal">
      <formula>3</formula>
    </cfRule>
    <cfRule type="cellIs" dxfId="864" priority="83" operator="equal">
      <formula>2</formula>
    </cfRule>
    <cfRule type="cellIs" dxfId="863" priority="87" operator="equal">
      <formula>1</formula>
    </cfRule>
    <cfRule type="cellIs" dxfId="862" priority="88" operator="equal">
      <formula>4</formula>
    </cfRule>
    <cfRule type="cellIs" dxfId="861" priority="89" operator="equal">
      <formula>3</formula>
    </cfRule>
    <cfRule type="cellIs" dxfId="860" priority="90" operator="equal">
      <formula>2</formula>
    </cfRule>
    <cfRule type="cellIs" dxfId="859" priority="91" operator="equal">
      <formula>1</formula>
    </cfRule>
  </conditionalFormatting>
  <conditionalFormatting sqref="T16">
    <cfRule type="cellIs" dxfId="858" priority="84" operator="equal">
      <formula>4</formula>
    </cfRule>
    <cfRule type="cellIs" dxfId="857" priority="85" operator="equal">
      <formula>3</formula>
    </cfRule>
    <cfRule type="cellIs" dxfId="856" priority="86" operator="equal">
      <formula>2</formula>
    </cfRule>
  </conditionalFormatting>
  <conditionalFormatting sqref="T22">
    <cfRule type="cellIs" dxfId="855" priority="72" operator="equal">
      <formula>3</formula>
    </cfRule>
    <cfRule type="cellIs" dxfId="854" priority="73" operator="equal">
      <formula>2</formula>
    </cfRule>
    <cfRule type="cellIs" dxfId="853" priority="77" operator="equal">
      <formula>1</formula>
    </cfRule>
    <cfRule type="cellIs" dxfId="852" priority="78" operator="equal">
      <formula>4</formula>
    </cfRule>
    <cfRule type="cellIs" dxfId="851" priority="79" operator="equal">
      <formula>3</formula>
    </cfRule>
    <cfRule type="cellIs" dxfId="850" priority="80" operator="equal">
      <formula>2</formula>
    </cfRule>
    <cfRule type="cellIs" dxfId="849" priority="81" operator="equal">
      <formula>1</formula>
    </cfRule>
  </conditionalFormatting>
  <conditionalFormatting sqref="T22">
    <cfRule type="cellIs" dxfId="848" priority="74" operator="equal">
      <formula>4</formula>
    </cfRule>
    <cfRule type="cellIs" dxfId="847" priority="75" operator="equal">
      <formula>3</formula>
    </cfRule>
    <cfRule type="cellIs" dxfId="846" priority="76" operator="equal">
      <formula>2</formula>
    </cfRule>
  </conditionalFormatting>
  <conditionalFormatting sqref="T28">
    <cfRule type="cellIs" dxfId="845" priority="62" operator="equal">
      <formula>3</formula>
    </cfRule>
    <cfRule type="cellIs" dxfId="844" priority="63" operator="equal">
      <formula>2</formula>
    </cfRule>
    <cfRule type="cellIs" dxfId="843" priority="67" operator="equal">
      <formula>1</formula>
    </cfRule>
    <cfRule type="cellIs" dxfId="842" priority="68" operator="equal">
      <formula>4</formula>
    </cfRule>
    <cfRule type="cellIs" dxfId="841" priority="69" operator="equal">
      <formula>3</formula>
    </cfRule>
    <cfRule type="cellIs" dxfId="840" priority="70" operator="equal">
      <formula>2</formula>
    </cfRule>
    <cfRule type="cellIs" dxfId="839" priority="71" operator="equal">
      <formula>1</formula>
    </cfRule>
  </conditionalFormatting>
  <conditionalFormatting sqref="T28">
    <cfRule type="cellIs" dxfId="838" priority="64" operator="equal">
      <formula>4</formula>
    </cfRule>
    <cfRule type="cellIs" dxfId="837" priority="65" operator="equal">
      <formula>3</formula>
    </cfRule>
    <cfRule type="cellIs" dxfId="836" priority="66" operator="equal">
      <formula>2</formula>
    </cfRule>
  </conditionalFormatting>
  <conditionalFormatting sqref="T34">
    <cfRule type="cellIs" dxfId="835" priority="42" operator="equal">
      <formula>3</formula>
    </cfRule>
    <cfRule type="cellIs" dxfId="834" priority="43" operator="equal">
      <formula>2</formula>
    </cfRule>
    <cfRule type="cellIs" dxfId="833" priority="47" operator="equal">
      <formula>1</formula>
    </cfRule>
    <cfRule type="cellIs" dxfId="832" priority="48" operator="equal">
      <formula>4</formula>
    </cfRule>
    <cfRule type="cellIs" dxfId="831" priority="49" operator="equal">
      <formula>3</formula>
    </cfRule>
    <cfRule type="cellIs" dxfId="830" priority="50" operator="equal">
      <formula>2</formula>
    </cfRule>
    <cfRule type="cellIs" dxfId="829" priority="51" operator="equal">
      <formula>1</formula>
    </cfRule>
  </conditionalFormatting>
  <conditionalFormatting sqref="T34">
    <cfRule type="cellIs" dxfId="828" priority="44" operator="equal">
      <formula>4</formula>
    </cfRule>
    <cfRule type="cellIs" dxfId="827" priority="45" operator="equal">
      <formula>3</formula>
    </cfRule>
    <cfRule type="cellIs" dxfId="826" priority="46" operator="equal">
      <formula>2</formula>
    </cfRule>
  </conditionalFormatting>
  <conditionalFormatting sqref="B16:B103">
    <cfRule type="cellIs" dxfId="825" priority="36" operator="equal">
      <formula>$Q$268</formula>
    </cfRule>
  </conditionalFormatting>
  <conditionalFormatting sqref="B16:B103">
    <cfRule type="cellIs" dxfId="824" priority="35" operator="equal">
      <formula>$T$12</formula>
    </cfRule>
  </conditionalFormatting>
  <conditionalFormatting sqref="E16:E103">
    <cfRule type="cellIs" dxfId="823" priority="34" operator="equal">
      <formula>$O$13</formula>
    </cfRule>
  </conditionalFormatting>
  <conditionalFormatting sqref="F16:F103">
    <cfRule type="cellIs" dxfId="822" priority="33" operator="equal">
      <formula>$O$13</formula>
    </cfRule>
  </conditionalFormatting>
  <conditionalFormatting sqref="E281:E288">
    <cfRule type="cellIs" dxfId="821" priority="32" operator="equal">
      <formula>$O$14</formula>
    </cfRule>
  </conditionalFormatting>
  <conditionalFormatting sqref="F281:F288">
    <cfRule type="cellIs" dxfId="820" priority="31" operator="equal">
      <formula>$O$14</formula>
    </cfRule>
  </conditionalFormatting>
  <conditionalFormatting sqref="P16">
    <cfRule type="cellIs" dxfId="819" priority="20" operator="equal">
      <formula>$N$34</formula>
    </cfRule>
  </conditionalFormatting>
  <conditionalFormatting sqref="P22">
    <cfRule type="cellIs" dxfId="818" priority="19" operator="equal">
      <formula>$N$34</formula>
    </cfRule>
  </conditionalFormatting>
  <conditionalFormatting sqref="P16:P27">
    <cfRule type="cellIs" dxfId="817" priority="18" operator="equal">
      <formula>$T$12</formula>
    </cfRule>
  </conditionalFormatting>
  <conditionalFormatting sqref="P28">
    <cfRule type="cellIs" dxfId="816" priority="17" operator="equal">
      <formula>$N$34</formula>
    </cfRule>
  </conditionalFormatting>
  <conditionalFormatting sqref="P34">
    <cfRule type="cellIs" dxfId="815" priority="16" operator="equal">
      <formula>$N$34</formula>
    </cfRule>
  </conditionalFormatting>
  <conditionalFormatting sqref="P28:P39">
    <cfRule type="cellIs" dxfId="814" priority="15" operator="equal">
      <formula>$T$12</formula>
    </cfRule>
  </conditionalFormatting>
  <conditionalFormatting sqref="P22">
    <cfRule type="cellIs" dxfId="813" priority="14" operator="equal">
      <formula>$N$34</formula>
    </cfRule>
  </conditionalFormatting>
  <conditionalFormatting sqref="P34">
    <cfRule type="cellIs" dxfId="812" priority="13" operator="equal">
      <formula>$N$34</formula>
    </cfRule>
  </conditionalFormatting>
  <conditionalFormatting sqref="R16">
    <cfRule type="cellIs" dxfId="811" priority="12" operator="equal">
      <formula>$N$34</formula>
    </cfRule>
  </conditionalFormatting>
  <conditionalFormatting sqref="R16:R21">
    <cfRule type="cellIs" dxfId="810" priority="11" operator="equal">
      <formula>$T$12</formula>
    </cfRule>
  </conditionalFormatting>
  <conditionalFormatting sqref="R28">
    <cfRule type="cellIs" dxfId="809" priority="8" operator="equal">
      <formula>$N$34</formula>
    </cfRule>
  </conditionalFormatting>
  <conditionalFormatting sqref="R28:R33">
    <cfRule type="cellIs" dxfId="808" priority="7" operator="equal">
      <formula>$T$12</formula>
    </cfRule>
  </conditionalFormatting>
  <conditionalFormatting sqref="R34">
    <cfRule type="cellIs" dxfId="807" priority="6" operator="equal">
      <formula>$N$34</formula>
    </cfRule>
  </conditionalFormatting>
  <conditionalFormatting sqref="R34:R39">
    <cfRule type="cellIs" dxfId="806" priority="5" operator="equal">
      <formula>$T$12</formula>
    </cfRule>
  </conditionalFormatting>
  <conditionalFormatting sqref="S16">
    <cfRule type="cellIs" dxfId="805" priority="4" operator="equal">
      <formula>$N$34</formula>
    </cfRule>
  </conditionalFormatting>
  <conditionalFormatting sqref="S16">
    <cfRule type="cellIs" dxfId="804" priority="3" operator="equal">
      <formula>$T$12</formula>
    </cfRule>
  </conditionalFormatting>
  <conditionalFormatting sqref="R22">
    <cfRule type="cellIs" dxfId="803" priority="2" operator="equal">
      <formula>$N$34</formula>
    </cfRule>
  </conditionalFormatting>
  <conditionalFormatting sqref="R22:R27">
    <cfRule type="cellIs" dxfId="802" priority="1" operator="equal">
      <formula>$T$12</formula>
    </cfRule>
  </conditionalFormatting>
  <dataValidations count="1">
    <dataValidation type="whole" allowBlank="1" showInputMessage="1" showErrorMessage="1" errorTitle="error" error="Solo acepta números enteros. " sqref="E16:I279">
      <formula1>0</formula1>
      <formula2>100000000000</formula2>
    </dataValidation>
  </dataValidations>
  <printOptions horizontalCentered="1"/>
  <pageMargins left="0.25" right="0.25" top="0.75" bottom="0.75" header="0.3" footer="0.3"/>
  <pageSetup scale="38" fitToHeight="0" orientation="landscape" r:id="rId1"/>
  <rowBreaks count="1" manualBreakCount="1">
    <brk id="201" max="18"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'Base de Datos'!$I$259:$I$260</xm:f>
          </x14:formula1>
          <xm:sqref>A291:A295</xm:sqref>
        </x14:dataValidation>
        <x14:dataValidation type="list" allowBlank="1" showInputMessage="1" showErrorMessage="1">
          <x14:formula1>
            <xm:f>'Base de Datos'!$D$248:$D$251</xm:f>
          </x14:formula1>
          <xm:sqref>T16 T22 T28 T34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BB1B3D"/>
    <pageSetUpPr fitToPage="1"/>
  </sheetPr>
  <dimension ref="A1:V295"/>
  <sheetViews>
    <sheetView showGridLines="0" view="pageBreakPreview" zoomScale="60" zoomScaleNormal="55" zoomScalePageLayoutView="70" workbookViewId="0">
      <selection activeCell="A32" sqref="A32:A39"/>
    </sheetView>
  </sheetViews>
  <sheetFormatPr baseColWidth="10" defaultColWidth="10" defaultRowHeight="15.75"/>
  <cols>
    <col min="1" max="1" width="5.625" style="28" customWidth="1"/>
    <col min="2" max="2" width="34.5" style="28" bestFit="1" customWidth="1"/>
    <col min="3" max="3" width="19.125" style="156" customWidth="1"/>
    <col min="4" max="4" width="16" style="28" customWidth="1"/>
    <col min="5" max="5" width="7.625" style="28" customWidth="1"/>
    <col min="6" max="6" width="11.625" style="28" customWidth="1"/>
    <col min="7" max="8" width="10.5" style="28" customWidth="1"/>
    <col min="9" max="9" width="11.875" style="28" customWidth="1"/>
    <col min="10" max="13" width="11.375" style="28" customWidth="1"/>
    <col min="14" max="14" width="7.25" style="28" customWidth="1"/>
    <col min="15" max="15" width="24.625" style="28" customWidth="1"/>
    <col min="16" max="16" width="35.875" style="28" customWidth="1"/>
    <col min="17" max="17" width="10" style="28"/>
    <col min="18" max="19" width="35.875" style="28" customWidth="1"/>
    <col min="20" max="20" width="3.75" style="27" customWidth="1"/>
    <col min="21" max="21" width="35" style="28" customWidth="1"/>
    <col min="22" max="22" width="34.75" style="28" customWidth="1"/>
    <col min="23" max="16384" width="10" style="28"/>
  </cols>
  <sheetData>
    <row r="1" spans="1:22" ht="19.5" customHeight="1">
      <c r="A1" s="566" t="s">
        <v>470</v>
      </c>
      <c r="B1" s="566"/>
      <c r="C1" s="566"/>
      <c r="D1" s="566"/>
      <c r="E1" s="566"/>
      <c r="F1" s="566"/>
      <c r="G1" s="566"/>
      <c r="H1" s="566"/>
      <c r="I1" s="566"/>
      <c r="J1" s="566"/>
      <c r="K1" s="566"/>
      <c r="L1" s="566"/>
      <c r="M1" s="566"/>
      <c r="N1" s="566"/>
      <c r="O1" s="566"/>
      <c r="P1" s="566"/>
      <c r="Q1" s="566"/>
      <c r="R1" s="566"/>
      <c r="S1" s="566"/>
    </row>
    <row r="2" spans="1:22" s="269" customFormat="1" ht="14.25" customHeight="1">
      <c r="A2" s="567" t="s">
        <v>471</v>
      </c>
      <c r="B2" s="567"/>
      <c r="C2" s="567"/>
      <c r="D2" s="567"/>
      <c r="E2" s="567"/>
      <c r="F2" s="567"/>
      <c r="G2" s="567"/>
      <c r="H2" s="567"/>
      <c r="I2" s="567"/>
      <c r="J2" s="567"/>
      <c r="K2" s="567"/>
      <c r="L2" s="567"/>
      <c r="M2" s="567"/>
      <c r="N2" s="567"/>
      <c r="O2" s="567"/>
      <c r="P2" s="567"/>
      <c r="Q2" s="567"/>
      <c r="R2" s="567"/>
      <c r="S2" s="567"/>
      <c r="T2" s="27"/>
    </row>
    <row r="3" spans="1:22" s="269" customFormat="1" ht="14.25" customHeight="1">
      <c r="A3" s="567" t="s">
        <v>472</v>
      </c>
      <c r="B3" s="567"/>
      <c r="C3" s="567"/>
      <c r="D3" s="567"/>
      <c r="E3" s="567"/>
      <c r="F3" s="567"/>
      <c r="G3" s="567"/>
      <c r="H3" s="567"/>
      <c r="I3" s="567"/>
      <c r="J3" s="567"/>
      <c r="K3" s="567"/>
      <c r="L3" s="567"/>
      <c r="M3" s="567"/>
      <c r="N3" s="567"/>
      <c r="O3" s="567"/>
      <c r="P3" s="567"/>
      <c r="Q3" s="567"/>
      <c r="R3" s="567"/>
      <c r="S3" s="567"/>
      <c r="T3" s="27"/>
    </row>
    <row r="4" spans="1:22" s="269" customFormat="1" ht="14.25" customHeight="1">
      <c r="A4" s="567" t="s">
        <v>514</v>
      </c>
      <c r="B4" s="567"/>
      <c r="C4" s="567"/>
      <c r="D4" s="567"/>
      <c r="E4" s="567"/>
      <c r="F4" s="567"/>
      <c r="G4" s="567"/>
      <c r="H4" s="567"/>
      <c r="I4" s="567"/>
      <c r="J4" s="567"/>
      <c r="K4" s="567"/>
      <c r="L4" s="567"/>
      <c r="M4" s="567"/>
      <c r="N4" s="567"/>
      <c r="O4" s="567"/>
      <c r="P4" s="567"/>
      <c r="Q4" s="567"/>
      <c r="R4" s="567"/>
      <c r="S4" s="567"/>
      <c r="T4" s="27"/>
    </row>
    <row r="5" spans="1:22" s="269" customFormat="1" ht="16.5" customHeight="1">
      <c r="C5" s="348"/>
      <c r="D5" s="348"/>
      <c r="E5" s="348"/>
      <c r="F5" s="348"/>
      <c r="G5" s="348"/>
      <c r="H5" s="348"/>
      <c r="I5" s="348"/>
      <c r="J5" s="348"/>
      <c r="K5" s="348"/>
      <c r="L5" s="348"/>
      <c r="M5" s="348"/>
      <c r="N5" s="348"/>
      <c r="O5" s="414"/>
      <c r="P5" s="414"/>
      <c r="Q5" s="414"/>
      <c r="R5" s="414"/>
      <c r="S5" s="414"/>
      <c r="T5" s="27"/>
    </row>
    <row r="6" spans="1:22" ht="30" customHeight="1">
      <c r="A6" s="565" t="str">
        <f>CONCATENATE(Portada!A8:J8)</f>
        <v>Zacatecas</v>
      </c>
      <c r="B6" s="565"/>
      <c r="C6" s="565"/>
      <c r="D6" s="565"/>
      <c r="E6" s="565"/>
      <c r="F6" s="565"/>
      <c r="G6" s="565"/>
      <c r="H6" s="565"/>
      <c r="I6" s="565"/>
      <c r="J6" s="565"/>
      <c r="K6" s="565"/>
      <c r="L6" s="565"/>
      <c r="M6" s="565"/>
      <c r="N6" s="565"/>
      <c r="O6" s="565"/>
      <c r="P6" s="565"/>
      <c r="Q6" s="565"/>
      <c r="R6" s="565"/>
      <c r="S6" s="565"/>
      <c r="T6" s="302"/>
    </row>
    <row r="7" spans="1:22" ht="42.75" customHeight="1">
      <c r="A7" s="568" t="s">
        <v>807</v>
      </c>
      <c r="B7" s="568"/>
      <c r="C7" s="568"/>
      <c r="D7" s="568"/>
      <c r="E7" s="568"/>
      <c r="F7" s="568"/>
      <c r="G7" s="568"/>
      <c r="H7" s="568"/>
      <c r="I7" s="568"/>
      <c r="J7" s="568"/>
      <c r="K7" s="568"/>
      <c r="L7" s="568"/>
      <c r="M7" s="568"/>
      <c r="N7" s="568"/>
      <c r="O7" s="568"/>
      <c r="P7" s="568"/>
      <c r="Q7" s="568"/>
      <c r="R7" s="568"/>
      <c r="S7" s="568"/>
    </row>
    <row r="8" spans="1:22" ht="28.5" customHeight="1">
      <c r="A8" s="349"/>
      <c r="B8" s="349"/>
      <c r="C8" s="349"/>
      <c r="D8" s="349"/>
      <c r="E8" s="349"/>
      <c r="F8" s="349"/>
      <c r="G8" s="349"/>
      <c r="H8" s="349"/>
      <c r="I8" s="349"/>
      <c r="J8" s="349"/>
      <c r="K8" s="349"/>
      <c r="L8" s="349"/>
      <c r="M8" s="349"/>
      <c r="N8" s="349"/>
      <c r="O8" s="415"/>
      <c r="P8" s="415"/>
      <c r="Q8" s="415"/>
      <c r="R8" s="415"/>
      <c r="S8" s="415"/>
    </row>
    <row r="9" spans="1:22" ht="20.25" customHeight="1">
      <c r="A9" s="613" t="s">
        <v>499</v>
      </c>
      <c r="B9" s="613"/>
      <c r="C9" s="613"/>
      <c r="D9" s="613"/>
      <c r="E9" s="613"/>
      <c r="F9" s="613"/>
      <c r="G9" s="613"/>
      <c r="H9" s="613"/>
      <c r="I9" s="613"/>
      <c r="J9" s="613"/>
      <c r="K9" s="613"/>
      <c r="L9" s="613"/>
      <c r="M9" s="613"/>
      <c r="N9" s="613"/>
      <c r="O9" s="613"/>
      <c r="P9" s="613"/>
      <c r="Q9" s="613"/>
      <c r="R9" s="613"/>
      <c r="S9" s="613"/>
    </row>
    <row r="10" spans="1:22" ht="20.25" customHeight="1">
      <c r="A10" s="351"/>
      <c r="B10" s="351"/>
      <c r="C10" s="351"/>
      <c r="D10" s="351"/>
      <c r="E10" s="351"/>
      <c r="F10" s="351"/>
      <c r="G10" s="351"/>
      <c r="H10" s="351"/>
      <c r="I10" s="351"/>
      <c r="J10" s="351"/>
      <c r="K10" s="351"/>
      <c r="L10" s="351"/>
      <c r="M10" s="351"/>
      <c r="N10" s="351"/>
      <c r="O10" s="416"/>
      <c r="P10" s="416"/>
      <c r="Q10" s="416"/>
      <c r="R10" s="416"/>
      <c r="S10" s="416"/>
    </row>
    <row r="11" spans="1:22" ht="20.25" customHeight="1">
      <c r="A11" s="351"/>
      <c r="B11" s="351"/>
      <c r="C11" s="351"/>
      <c r="D11" s="351"/>
      <c r="E11" s="351"/>
      <c r="F11" s="351"/>
      <c r="G11" s="351"/>
      <c r="H11" s="351"/>
      <c r="I11" s="351"/>
      <c r="J11" s="351"/>
      <c r="K11" s="351"/>
      <c r="L11" s="351"/>
      <c r="M11" s="351"/>
      <c r="N11" s="351"/>
      <c r="O11" s="416"/>
      <c r="P11" s="416"/>
      <c r="Q11" s="416"/>
      <c r="R11" s="416"/>
      <c r="S11" s="416"/>
    </row>
    <row r="12" spans="1:22" ht="20.25" customHeight="1">
      <c r="A12" s="614" t="s">
        <v>704</v>
      </c>
      <c r="B12" s="614"/>
      <c r="C12" s="614"/>
      <c r="D12" s="614"/>
      <c r="E12" s="614"/>
      <c r="F12" s="614"/>
      <c r="G12" s="614"/>
      <c r="H12" s="614"/>
      <c r="I12" s="614"/>
      <c r="J12" s="614"/>
      <c r="K12" s="614"/>
      <c r="L12" s="614"/>
      <c r="M12" s="614"/>
      <c r="N12" s="614"/>
      <c r="O12" s="614"/>
      <c r="P12" s="614"/>
      <c r="Q12" s="614"/>
      <c r="R12" s="614"/>
      <c r="S12" s="614"/>
    </row>
    <row r="13" spans="1:22" ht="18">
      <c r="O13" s="418"/>
      <c r="P13" s="418"/>
      <c r="Q13" s="418"/>
      <c r="R13" s="418"/>
      <c r="S13" s="418"/>
    </row>
    <row r="14" spans="1:22" ht="18.75" customHeight="1">
      <c r="A14" s="601" t="s">
        <v>473</v>
      </c>
      <c r="B14" s="601" t="s">
        <v>474</v>
      </c>
      <c r="C14" s="603" t="s">
        <v>475</v>
      </c>
      <c r="D14" s="601" t="s">
        <v>476</v>
      </c>
      <c r="E14" s="601" t="s">
        <v>477</v>
      </c>
      <c r="F14" s="605" t="s">
        <v>478</v>
      </c>
      <c r="G14" s="605"/>
      <c r="H14" s="605"/>
      <c r="I14" s="605"/>
      <c r="J14" s="605" t="s">
        <v>479</v>
      </c>
      <c r="K14" s="605"/>
      <c r="L14" s="605"/>
      <c r="M14" s="605"/>
      <c r="P14" s="610" t="s">
        <v>815</v>
      </c>
      <c r="Q14" s="419"/>
      <c r="R14" s="610" t="s">
        <v>814</v>
      </c>
      <c r="S14" s="579" t="s">
        <v>739</v>
      </c>
      <c r="T14" s="579" t="s">
        <v>587</v>
      </c>
      <c r="U14" s="579"/>
      <c r="V14" s="580" t="s">
        <v>588</v>
      </c>
    </row>
    <row r="15" spans="1:22" ht="69.75" customHeight="1">
      <c r="A15" s="602"/>
      <c r="B15" s="602"/>
      <c r="C15" s="604"/>
      <c r="D15" s="602"/>
      <c r="E15" s="602"/>
      <c r="F15" s="352" t="s">
        <v>480</v>
      </c>
      <c r="G15" s="352" t="s">
        <v>481</v>
      </c>
      <c r="H15" s="352" t="s">
        <v>482</v>
      </c>
      <c r="I15" s="352" t="s">
        <v>483</v>
      </c>
      <c r="J15" s="355" t="s">
        <v>484</v>
      </c>
      <c r="K15" s="355" t="s">
        <v>485</v>
      </c>
      <c r="L15" s="355" t="s">
        <v>486</v>
      </c>
      <c r="M15" s="355" t="s">
        <v>487</v>
      </c>
      <c r="P15" s="610"/>
      <c r="Q15" s="557"/>
      <c r="R15" s="610"/>
      <c r="S15" s="579"/>
      <c r="T15" s="579"/>
      <c r="U15" s="579"/>
      <c r="V15" s="580"/>
    </row>
    <row r="16" spans="1:22" ht="15" customHeight="1">
      <c r="A16" s="615">
        <v>1</v>
      </c>
      <c r="B16" s="636" t="str">
        <f>'1.Metas ATD H.'!B16:B23</f>
        <v>Zacatecas</v>
      </c>
      <c r="C16" s="618" t="s">
        <v>3</v>
      </c>
      <c r="D16" s="30" t="s">
        <v>115</v>
      </c>
      <c r="E16" s="31"/>
      <c r="F16" s="268"/>
      <c r="G16" s="268"/>
      <c r="H16" s="268"/>
      <c r="I16" s="268"/>
      <c r="J16" s="34" t="str">
        <f>IFERROR((F16/E16),"")</f>
        <v/>
      </c>
      <c r="K16" s="34" t="str">
        <f>IFERROR(((F16+G16)/E16),"")</f>
        <v/>
      </c>
      <c r="L16" s="35" t="str">
        <f>IFERROR(((F16+G16+H16)/E16),"")</f>
        <v/>
      </c>
      <c r="M16" s="35" t="str">
        <f>IFERROR(((F16+G16+H16+I16)/E16),"")</f>
        <v/>
      </c>
      <c r="O16" s="609" t="s">
        <v>3</v>
      </c>
      <c r="P16" s="612"/>
      <c r="R16" s="619"/>
      <c r="S16" s="635"/>
      <c r="T16" s="581">
        <v>0</v>
      </c>
      <c r="U16" s="584" t="str">
        <f>CONCATENATE(IF(T16=0,"",IF(T16=1,'Base de Datos'!$E$249,IF(T16=2,'Base de Datos'!$E$250,IF(T16=3,'Base de Datos'!$E$251)))))</f>
        <v/>
      </c>
      <c r="V16" s="588"/>
    </row>
    <row r="17" spans="1:22" ht="15" customHeight="1">
      <c r="A17" s="615"/>
      <c r="B17" s="637"/>
      <c r="C17" s="618"/>
      <c r="D17" s="36" t="s">
        <v>488</v>
      </c>
      <c r="E17" s="31"/>
      <c r="F17" s="268"/>
      <c r="G17" s="268"/>
      <c r="H17" s="268"/>
      <c r="I17" s="268"/>
      <c r="J17" s="34" t="str">
        <f t="shared" ref="J17:J80" si="0">IFERROR((F17/E17),"")</f>
        <v/>
      </c>
      <c r="K17" s="34" t="str">
        <f t="shared" ref="K17:K80" si="1">IFERROR(((F17+G17)/E17),"")</f>
        <v/>
      </c>
      <c r="L17" s="35" t="str">
        <f t="shared" ref="L17:L80" si="2">IFERROR(((F17+G17+H17)/E17),"")</f>
        <v/>
      </c>
      <c r="M17" s="35" t="str">
        <f t="shared" ref="M17:M80" si="3">IFERROR(((F17+G17+H17+I17)/E17),"")</f>
        <v/>
      </c>
      <c r="O17" s="609"/>
      <c r="P17" s="612"/>
      <c r="R17" s="620"/>
      <c r="S17" s="607"/>
      <c r="T17" s="582"/>
      <c r="U17" s="585"/>
      <c r="V17" s="589"/>
    </row>
    <row r="18" spans="1:22" ht="15" customHeight="1">
      <c r="A18" s="615"/>
      <c r="B18" s="637"/>
      <c r="C18" s="618" t="s">
        <v>4</v>
      </c>
      <c r="D18" s="30" t="s">
        <v>115</v>
      </c>
      <c r="E18" s="31"/>
      <c r="F18" s="268"/>
      <c r="G18" s="268"/>
      <c r="H18" s="268"/>
      <c r="I18" s="268"/>
      <c r="J18" s="34" t="str">
        <f t="shared" si="0"/>
        <v/>
      </c>
      <c r="K18" s="34" t="str">
        <f t="shared" si="1"/>
        <v/>
      </c>
      <c r="L18" s="35" t="str">
        <f t="shared" si="2"/>
        <v/>
      </c>
      <c r="M18" s="35" t="str">
        <f t="shared" si="3"/>
        <v/>
      </c>
      <c r="O18" s="609"/>
      <c r="P18" s="612"/>
      <c r="R18" s="620"/>
      <c r="S18" s="607"/>
      <c r="T18" s="582"/>
      <c r="U18" s="585"/>
      <c r="V18" s="589"/>
    </row>
    <row r="19" spans="1:22" ht="15" customHeight="1">
      <c r="A19" s="615"/>
      <c r="B19" s="637"/>
      <c r="C19" s="618"/>
      <c r="D19" s="36" t="s">
        <v>488</v>
      </c>
      <c r="E19" s="31"/>
      <c r="F19" s="268"/>
      <c r="G19" s="268"/>
      <c r="H19" s="268"/>
      <c r="I19" s="268"/>
      <c r="J19" s="34" t="str">
        <f t="shared" si="0"/>
        <v/>
      </c>
      <c r="K19" s="34" t="str">
        <f t="shared" si="1"/>
        <v/>
      </c>
      <c r="L19" s="35" t="str">
        <f t="shared" si="2"/>
        <v/>
      </c>
      <c r="M19" s="35" t="str">
        <f t="shared" si="3"/>
        <v/>
      </c>
      <c r="O19" s="609"/>
      <c r="P19" s="612"/>
      <c r="R19" s="620"/>
      <c r="S19" s="607"/>
      <c r="T19" s="582"/>
      <c r="U19" s="585"/>
      <c r="V19" s="589"/>
    </row>
    <row r="20" spans="1:22" ht="15" customHeight="1">
      <c r="A20" s="615"/>
      <c r="B20" s="637"/>
      <c r="C20" s="618" t="s">
        <v>5</v>
      </c>
      <c r="D20" s="36" t="s">
        <v>115</v>
      </c>
      <c r="E20" s="31"/>
      <c r="F20" s="268"/>
      <c r="G20" s="268"/>
      <c r="H20" s="268"/>
      <c r="I20" s="268"/>
      <c r="J20" s="34" t="str">
        <f t="shared" si="0"/>
        <v/>
      </c>
      <c r="K20" s="34" t="str">
        <f t="shared" si="1"/>
        <v/>
      </c>
      <c r="L20" s="35" t="str">
        <f t="shared" si="2"/>
        <v/>
      </c>
      <c r="M20" s="35" t="str">
        <f t="shared" si="3"/>
        <v/>
      </c>
      <c r="O20" s="609"/>
      <c r="P20" s="612"/>
      <c r="Q20" s="57"/>
      <c r="R20" s="620"/>
      <c r="S20" s="607"/>
      <c r="T20" s="582"/>
      <c r="U20" s="585"/>
      <c r="V20" s="589"/>
    </row>
    <row r="21" spans="1:22" ht="15" customHeight="1">
      <c r="A21" s="615"/>
      <c r="B21" s="637"/>
      <c r="C21" s="618"/>
      <c r="D21" s="36" t="s">
        <v>489</v>
      </c>
      <c r="E21" s="31"/>
      <c r="F21" s="268"/>
      <c r="G21" s="268"/>
      <c r="H21" s="268"/>
      <c r="I21" s="268"/>
      <c r="J21" s="34" t="str">
        <f t="shared" si="0"/>
        <v/>
      </c>
      <c r="K21" s="34" t="str">
        <f t="shared" si="1"/>
        <v/>
      </c>
      <c r="L21" s="35" t="str">
        <f t="shared" si="2"/>
        <v/>
      </c>
      <c r="M21" s="35" t="str">
        <f t="shared" si="3"/>
        <v/>
      </c>
      <c r="O21" s="609"/>
      <c r="P21" s="612"/>
      <c r="Q21" s="79"/>
      <c r="R21" s="621"/>
      <c r="S21" s="607"/>
      <c r="T21" s="583"/>
      <c r="U21" s="586"/>
      <c r="V21" s="590"/>
    </row>
    <row r="22" spans="1:22" ht="15" customHeight="1">
      <c r="A22" s="615"/>
      <c r="B22" s="637"/>
      <c r="C22" s="618" t="s">
        <v>6</v>
      </c>
      <c r="D22" s="36" t="s">
        <v>115</v>
      </c>
      <c r="E22" s="31"/>
      <c r="F22" s="268"/>
      <c r="G22" s="268"/>
      <c r="H22" s="268"/>
      <c r="I22" s="268"/>
      <c r="J22" s="34" t="str">
        <f t="shared" si="0"/>
        <v/>
      </c>
      <c r="K22" s="34" t="str">
        <f t="shared" si="1"/>
        <v/>
      </c>
      <c r="L22" s="35" t="str">
        <f t="shared" si="2"/>
        <v/>
      </c>
      <c r="M22" s="35" t="str">
        <f t="shared" si="3"/>
        <v/>
      </c>
      <c r="O22" s="609" t="s">
        <v>4</v>
      </c>
      <c r="P22" s="634"/>
      <c r="R22" s="619"/>
      <c r="S22" s="607"/>
      <c r="T22" s="581">
        <v>0</v>
      </c>
      <c r="U22" s="584" t="str">
        <f>CONCATENATE(IF(T22=0,"",IF(T22=1,'Base de Datos'!$E$249,IF(T22=2,'Base de Datos'!$E$250,IF(T22=3,'Base de Datos'!$E$251)))))</f>
        <v/>
      </c>
      <c r="V22" s="588"/>
    </row>
    <row r="23" spans="1:22" ht="15" customHeight="1">
      <c r="A23" s="615"/>
      <c r="B23" s="637"/>
      <c r="C23" s="618"/>
      <c r="D23" s="36" t="s">
        <v>489</v>
      </c>
      <c r="E23" s="31"/>
      <c r="F23" s="268"/>
      <c r="G23" s="268"/>
      <c r="H23" s="268"/>
      <c r="I23" s="268"/>
      <c r="J23" s="34" t="str">
        <f t="shared" si="0"/>
        <v/>
      </c>
      <c r="K23" s="34" t="str">
        <f t="shared" si="1"/>
        <v/>
      </c>
      <c r="L23" s="35" t="str">
        <f t="shared" si="2"/>
        <v/>
      </c>
      <c r="M23" s="35" t="str">
        <f t="shared" si="3"/>
        <v/>
      </c>
      <c r="O23" s="609"/>
      <c r="P23" s="634"/>
      <c r="R23" s="620"/>
      <c r="S23" s="607"/>
      <c r="T23" s="582"/>
      <c r="U23" s="585"/>
      <c r="V23" s="589"/>
    </row>
    <row r="24" spans="1:22" ht="15" customHeight="1">
      <c r="A24" s="591">
        <v>2</v>
      </c>
      <c r="B24" s="592" t="str">
        <f>'1.Metas ATD H.'!B24:B31</f>
        <v>Ojocaliente</v>
      </c>
      <c r="C24" s="595" t="s">
        <v>3</v>
      </c>
      <c r="D24" s="37" t="s">
        <v>115</v>
      </c>
      <c r="E24" s="31"/>
      <c r="F24" s="268"/>
      <c r="G24" s="268"/>
      <c r="H24" s="268"/>
      <c r="I24" s="268"/>
      <c r="J24" s="40" t="str">
        <f t="shared" si="0"/>
        <v/>
      </c>
      <c r="K24" s="40" t="str">
        <f t="shared" si="1"/>
        <v/>
      </c>
      <c r="L24" s="40" t="str">
        <f t="shared" si="2"/>
        <v/>
      </c>
      <c r="M24" s="40" t="str">
        <f t="shared" si="3"/>
        <v/>
      </c>
      <c r="O24" s="609"/>
      <c r="P24" s="634"/>
      <c r="R24" s="620"/>
      <c r="S24" s="607"/>
      <c r="T24" s="582"/>
      <c r="U24" s="585"/>
      <c r="V24" s="589"/>
    </row>
    <row r="25" spans="1:22" ht="15" customHeight="1">
      <c r="A25" s="591"/>
      <c r="B25" s="593"/>
      <c r="C25" s="595"/>
      <c r="D25" s="41" t="s">
        <v>488</v>
      </c>
      <c r="E25" s="31"/>
      <c r="F25" s="268"/>
      <c r="G25" s="268"/>
      <c r="H25" s="268"/>
      <c r="I25" s="268"/>
      <c r="J25" s="40" t="str">
        <f t="shared" si="0"/>
        <v/>
      </c>
      <c r="K25" s="40" t="str">
        <f t="shared" si="1"/>
        <v/>
      </c>
      <c r="L25" s="40" t="str">
        <f t="shared" si="2"/>
        <v/>
      </c>
      <c r="M25" s="40" t="str">
        <f t="shared" si="3"/>
        <v/>
      </c>
      <c r="O25" s="609"/>
      <c r="P25" s="634"/>
      <c r="R25" s="620"/>
      <c r="S25" s="607"/>
      <c r="T25" s="582"/>
      <c r="U25" s="585"/>
      <c r="V25" s="589"/>
    </row>
    <row r="26" spans="1:22" ht="15" customHeight="1">
      <c r="A26" s="591"/>
      <c r="B26" s="593"/>
      <c r="C26" s="595" t="s">
        <v>4</v>
      </c>
      <c r="D26" s="37" t="s">
        <v>115</v>
      </c>
      <c r="E26" s="31"/>
      <c r="F26" s="268"/>
      <c r="G26" s="268"/>
      <c r="H26" s="268"/>
      <c r="I26" s="268"/>
      <c r="J26" s="40" t="str">
        <f t="shared" si="0"/>
        <v/>
      </c>
      <c r="K26" s="40" t="str">
        <f t="shared" si="1"/>
        <v/>
      </c>
      <c r="L26" s="40" t="str">
        <f t="shared" si="2"/>
        <v/>
      </c>
      <c r="M26" s="40" t="str">
        <f t="shared" si="3"/>
        <v/>
      </c>
      <c r="O26" s="609"/>
      <c r="P26" s="634"/>
      <c r="Q26" s="57"/>
      <c r="R26" s="620"/>
      <c r="S26" s="607"/>
      <c r="T26" s="582"/>
      <c r="U26" s="585"/>
      <c r="V26" s="589"/>
    </row>
    <row r="27" spans="1:22" ht="15" customHeight="1">
      <c r="A27" s="591"/>
      <c r="B27" s="593"/>
      <c r="C27" s="595"/>
      <c r="D27" s="41" t="s">
        <v>488</v>
      </c>
      <c r="E27" s="31"/>
      <c r="F27" s="268"/>
      <c r="G27" s="268"/>
      <c r="H27" s="268"/>
      <c r="I27" s="268"/>
      <c r="J27" s="40" t="str">
        <f t="shared" si="0"/>
        <v/>
      </c>
      <c r="K27" s="40" t="str">
        <f t="shared" si="1"/>
        <v/>
      </c>
      <c r="L27" s="40" t="str">
        <f t="shared" si="2"/>
        <v/>
      </c>
      <c r="M27" s="40" t="str">
        <f t="shared" si="3"/>
        <v/>
      </c>
      <c r="O27" s="609"/>
      <c r="P27" s="634"/>
      <c r="Q27" s="79"/>
      <c r="R27" s="621"/>
      <c r="S27" s="607"/>
      <c r="T27" s="583"/>
      <c r="U27" s="586"/>
      <c r="V27" s="590"/>
    </row>
    <row r="28" spans="1:22" ht="15" customHeight="1">
      <c r="A28" s="591"/>
      <c r="B28" s="593"/>
      <c r="C28" s="595" t="s">
        <v>5</v>
      </c>
      <c r="D28" s="41" t="s">
        <v>115</v>
      </c>
      <c r="E28" s="31"/>
      <c r="F28" s="268"/>
      <c r="G28" s="268"/>
      <c r="H28" s="268"/>
      <c r="I28" s="268"/>
      <c r="J28" s="40" t="str">
        <f t="shared" si="0"/>
        <v/>
      </c>
      <c r="K28" s="40" t="str">
        <f t="shared" si="1"/>
        <v/>
      </c>
      <c r="L28" s="40" t="str">
        <f t="shared" si="2"/>
        <v/>
      </c>
      <c r="M28" s="40" t="str">
        <f t="shared" si="3"/>
        <v/>
      </c>
      <c r="O28" s="609" t="s">
        <v>738</v>
      </c>
      <c r="P28" s="612"/>
      <c r="R28" s="619"/>
      <c r="S28" s="607"/>
      <c r="T28" s="581">
        <v>0</v>
      </c>
      <c r="U28" s="584" t="str">
        <f>CONCATENATE(IF(T28=0,"",IF(T28=1,'Base de Datos'!$E$249,IF(T28=2,'Base de Datos'!$E$250,IF(T28=3,'Base de Datos'!$E$251)))))</f>
        <v/>
      </c>
      <c r="V28" s="588"/>
    </row>
    <row r="29" spans="1:22" ht="15" customHeight="1">
      <c r="A29" s="591"/>
      <c r="B29" s="593"/>
      <c r="C29" s="595"/>
      <c r="D29" s="41" t="s">
        <v>489</v>
      </c>
      <c r="E29" s="31"/>
      <c r="F29" s="268"/>
      <c r="G29" s="268"/>
      <c r="H29" s="268"/>
      <c r="I29" s="268"/>
      <c r="J29" s="40" t="str">
        <f t="shared" si="0"/>
        <v/>
      </c>
      <c r="K29" s="40" t="str">
        <f t="shared" si="1"/>
        <v/>
      </c>
      <c r="L29" s="40" t="str">
        <f t="shared" si="2"/>
        <v/>
      </c>
      <c r="M29" s="40" t="str">
        <f t="shared" si="3"/>
        <v/>
      </c>
      <c r="O29" s="609"/>
      <c r="P29" s="612"/>
      <c r="R29" s="620"/>
      <c r="S29" s="607"/>
      <c r="T29" s="582"/>
      <c r="U29" s="585"/>
      <c r="V29" s="589"/>
    </row>
    <row r="30" spans="1:22" ht="14.25" customHeight="1">
      <c r="A30" s="591"/>
      <c r="B30" s="593"/>
      <c r="C30" s="595" t="s">
        <v>6</v>
      </c>
      <c r="D30" s="41" t="s">
        <v>115</v>
      </c>
      <c r="E30" s="31"/>
      <c r="F30" s="268"/>
      <c r="G30" s="268"/>
      <c r="H30" s="268"/>
      <c r="I30" s="268"/>
      <c r="J30" s="40" t="str">
        <f t="shared" si="0"/>
        <v/>
      </c>
      <c r="K30" s="40" t="str">
        <f t="shared" si="1"/>
        <v/>
      </c>
      <c r="L30" s="40" t="str">
        <f t="shared" si="2"/>
        <v/>
      </c>
      <c r="M30" s="40" t="str">
        <f t="shared" si="3"/>
        <v/>
      </c>
      <c r="O30" s="609"/>
      <c r="P30" s="612"/>
      <c r="R30" s="620"/>
      <c r="S30" s="607"/>
      <c r="T30" s="582"/>
      <c r="U30" s="585"/>
      <c r="V30" s="589"/>
    </row>
    <row r="31" spans="1:22" ht="15" customHeight="1">
      <c r="A31" s="591"/>
      <c r="B31" s="594"/>
      <c r="C31" s="595"/>
      <c r="D31" s="41" t="s">
        <v>489</v>
      </c>
      <c r="E31" s="31"/>
      <c r="F31" s="268"/>
      <c r="G31" s="268"/>
      <c r="H31" s="268"/>
      <c r="I31" s="268"/>
      <c r="J31" s="40" t="str">
        <f t="shared" si="0"/>
        <v/>
      </c>
      <c r="K31" s="40" t="str">
        <f t="shared" si="1"/>
        <v/>
      </c>
      <c r="L31" s="40" t="str">
        <f t="shared" si="2"/>
        <v/>
      </c>
      <c r="M31" s="40" t="str">
        <f t="shared" si="3"/>
        <v/>
      </c>
      <c r="O31" s="609"/>
      <c r="P31" s="612"/>
      <c r="R31" s="620"/>
      <c r="S31" s="607"/>
      <c r="T31" s="582"/>
      <c r="U31" s="585"/>
      <c r="V31" s="589"/>
    </row>
    <row r="32" spans="1:22" ht="15" customHeight="1">
      <c r="A32" s="596">
        <v>3</v>
      </c>
      <c r="B32" s="636" t="str">
        <f>'1.Metas ATD H.'!B32:B39</f>
        <v>Pinos</v>
      </c>
      <c r="C32" s="600" t="s">
        <v>3</v>
      </c>
      <c r="D32" s="42" t="s">
        <v>115</v>
      </c>
      <c r="E32" s="31"/>
      <c r="F32" s="268"/>
      <c r="G32" s="268"/>
      <c r="H32" s="268"/>
      <c r="I32" s="268"/>
      <c r="J32" s="43" t="str">
        <f t="shared" si="0"/>
        <v/>
      </c>
      <c r="K32" s="35" t="str">
        <f t="shared" si="1"/>
        <v/>
      </c>
      <c r="L32" s="35" t="str">
        <f t="shared" si="2"/>
        <v/>
      </c>
      <c r="M32" s="35" t="str">
        <f t="shared" si="3"/>
        <v/>
      </c>
      <c r="O32" s="609"/>
      <c r="P32" s="612"/>
      <c r="R32" s="620"/>
      <c r="S32" s="607"/>
      <c r="T32" s="582"/>
      <c r="U32" s="585"/>
      <c r="V32" s="589"/>
    </row>
    <row r="33" spans="1:22" ht="15" customHeight="1">
      <c r="A33" s="596"/>
      <c r="B33" s="637"/>
      <c r="C33" s="600"/>
      <c r="D33" s="44" t="s">
        <v>488</v>
      </c>
      <c r="E33" s="31"/>
      <c r="F33" s="268"/>
      <c r="G33" s="268"/>
      <c r="H33" s="268"/>
      <c r="I33" s="268"/>
      <c r="J33" s="43" t="str">
        <f t="shared" si="0"/>
        <v/>
      </c>
      <c r="K33" s="35" t="str">
        <f t="shared" si="1"/>
        <v/>
      </c>
      <c r="L33" s="35" t="str">
        <f t="shared" si="2"/>
        <v/>
      </c>
      <c r="M33" s="35" t="str">
        <f t="shared" si="3"/>
        <v/>
      </c>
      <c r="O33" s="609"/>
      <c r="P33" s="612"/>
      <c r="R33" s="621"/>
      <c r="S33" s="607"/>
      <c r="T33" s="583"/>
      <c r="U33" s="586"/>
      <c r="V33" s="590"/>
    </row>
    <row r="34" spans="1:22" ht="15" customHeight="1">
      <c r="A34" s="596"/>
      <c r="B34" s="637"/>
      <c r="C34" s="600" t="s">
        <v>4</v>
      </c>
      <c r="D34" s="42" t="s">
        <v>115</v>
      </c>
      <c r="E34" s="31"/>
      <c r="F34" s="268"/>
      <c r="G34" s="268"/>
      <c r="H34" s="268"/>
      <c r="I34" s="268"/>
      <c r="J34" s="43" t="str">
        <f t="shared" si="0"/>
        <v/>
      </c>
      <c r="K34" s="35" t="str">
        <f t="shared" si="1"/>
        <v/>
      </c>
      <c r="L34" s="35" t="str">
        <f t="shared" si="2"/>
        <v/>
      </c>
      <c r="M34" s="35" t="str">
        <f t="shared" si="3"/>
        <v/>
      </c>
      <c r="O34" s="609" t="s">
        <v>6</v>
      </c>
      <c r="P34" s="634"/>
      <c r="R34" s="619"/>
      <c r="S34" s="607"/>
      <c r="T34" s="581">
        <v>0</v>
      </c>
      <c r="U34" s="584" t="str">
        <f>CONCATENATE(IF(T34=0,"",IF(T34=1,'Base de Datos'!$E$249,IF(T34=2,'Base de Datos'!$E$250,IF(T34=3,'Base de Datos'!$E$251)))))</f>
        <v/>
      </c>
      <c r="V34" s="588"/>
    </row>
    <row r="35" spans="1:22" ht="15" customHeight="1">
      <c r="A35" s="596"/>
      <c r="B35" s="637"/>
      <c r="C35" s="600"/>
      <c r="D35" s="44" t="s">
        <v>488</v>
      </c>
      <c r="E35" s="31"/>
      <c r="F35" s="268"/>
      <c r="G35" s="268"/>
      <c r="H35" s="268"/>
      <c r="I35" s="268"/>
      <c r="J35" s="43" t="str">
        <f t="shared" si="0"/>
        <v/>
      </c>
      <c r="K35" s="35" t="str">
        <f t="shared" si="1"/>
        <v/>
      </c>
      <c r="L35" s="35" t="str">
        <f t="shared" si="2"/>
        <v/>
      </c>
      <c r="M35" s="35" t="str">
        <f t="shared" si="3"/>
        <v/>
      </c>
      <c r="O35" s="609"/>
      <c r="P35" s="634"/>
      <c r="R35" s="620"/>
      <c r="S35" s="607"/>
      <c r="T35" s="582"/>
      <c r="U35" s="585"/>
      <c r="V35" s="589"/>
    </row>
    <row r="36" spans="1:22" ht="15" customHeight="1">
      <c r="A36" s="596"/>
      <c r="B36" s="637"/>
      <c r="C36" s="600" t="s">
        <v>5</v>
      </c>
      <c r="D36" s="44" t="s">
        <v>115</v>
      </c>
      <c r="E36" s="31"/>
      <c r="F36" s="268"/>
      <c r="G36" s="268"/>
      <c r="H36" s="268"/>
      <c r="I36" s="268"/>
      <c r="J36" s="43" t="str">
        <f t="shared" si="0"/>
        <v/>
      </c>
      <c r="K36" s="35" t="str">
        <f t="shared" si="1"/>
        <v/>
      </c>
      <c r="L36" s="35" t="str">
        <f t="shared" si="2"/>
        <v/>
      </c>
      <c r="M36" s="35" t="str">
        <f t="shared" si="3"/>
        <v/>
      </c>
      <c r="O36" s="609"/>
      <c r="P36" s="634"/>
      <c r="R36" s="620"/>
      <c r="S36" s="607"/>
      <c r="T36" s="582"/>
      <c r="U36" s="585"/>
      <c r="V36" s="589"/>
    </row>
    <row r="37" spans="1:22" ht="15" customHeight="1">
      <c r="A37" s="596"/>
      <c r="B37" s="637"/>
      <c r="C37" s="600"/>
      <c r="D37" s="44" t="s">
        <v>489</v>
      </c>
      <c r="E37" s="31"/>
      <c r="F37" s="268"/>
      <c r="G37" s="268"/>
      <c r="H37" s="268"/>
      <c r="I37" s="268"/>
      <c r="J37" s="43" t="str">
        <f t="shared" si="0"/>
        <v/>
      </c>
      <c r="K37" s="35" t="str">
        <f t="shared" si="1"/>
        <v/>
      </c>
      <c r="L37" s="35" t="str">
        <f t="shared" si="2"/>
        <v/>
      </c>
      <c r="M37" s="35" t="str">
        <f t="shared" si="3"/>
        <v/>
      </c>
      <c r="O37" s="609"/>
      <c r="P37" s="634"/>
      <c r="R37" s="620"/>
      <c r="S37" s="607"/>
      <c r="T37" s="582"/>
      <c r="U37" s="585"/>
      <c r="V37" s="589"/>
    </row>
    <row r="38" spans="1:22" ht="15" customHeight="1">
      <c r="A38" s="596"/>
      <c r="B38" s="637"/>
      <c r="C38" s="600" t="s">
        <v>6</v>
      </c>
      <c r="D38" s="44" t="s">
        <v>115</v>
      </c>
      <c r="E38" s="31"/>
      <c r="F38" s="268"/>
      <c r="G38" s="268"/>
      <c r="H38" s="268"/>
      <c r="I38" s="268"/>
      <c r="J38" s="43" t="str">
        <f t="shared" si="0"/>
        <v/>
      </c>
      <c r="K38" s="35" t="str">
        <f t="shared" si="1"/>
        <v/>
      </c>
      <c r="L38" s="35" t="str">
        <f t="shared" si="2"/>
        <v/>
      </c>
      <c r="M38" s="35" t="str">
        <f t="shared" si="3"/>
        <v/>
      </c>
      <c r="O38" s="609"/>
      <c r="P38" s="634"/>
      <c r="R38" s="620"/>
      <c r="S38" s="607"/>
      <c r="T38" s="582"/>
      <c r="U38" s="585"/>
      <c r="V38" s="589"/>
    </row>
    <row r="39" spans="1:22" ht="15" customHeight="1">
      <c r="A39" s="596"/>
      <c r="B39" s="637"/>
      <c r="C39" s="600"/>
      <c r="D39" s="44" t="s">
        <v>489</v>
      </c>
      <c r="E39" s="31"/>
      <c r="F39" s="268"/>
      <c r="G39" s="268"/>
      <c r="H39" s="268"/>
      <c r="I39" s="268"/>
      <c r="J39" s="43" t="str">
        <f t="shared" si="0"/>
        <v/>
      </c>
      <c r="K39" s="35" t="str">
        <f t="shared" si="1"/>
        <v/>
      </c>
      <c r="L39" s="35" t="str">
        <f t="shared" si="2"/>
        <v/>
      </c>
      <c r="M39" s="35" t="str">
        <f t="shared" si="3"/>
        <v/>
      </c>
      <c r="O39" s="609"/>
      <c r="P39" s="634"/>
      <c r="R39" s="621"/>
      <c r="S39" s="608"/>
      <c r="T39" s="583"/>
      <c r="U39" s="586"/>
      <c r="V39" s="590"/>
    </row>
    <row r="40" spans="1:22" ht="15" customHeight="1">
      <c r="A40" s="591">
        <v>4</v>
      </c>
      <c r="B40" s="592" t="str">
        <f>'1.Metas ATD H.'!B40:B47</f>
        <v>Jalpa</v>
      </c>
      <c r="C40" s="595" t="s">
        <v>3</v>
      </c>
      <c r="D40" s="37" t="s">
        <v>115</v>
      </c>
      <c r="E40" s="31"/>
      <c r="F40" s="268"/>
      <c r="G40" s="268"/>
      <c r="H40" s="268"/>
      <c r="I40" s="268"/>
      <c r="J40" s="40" t="str">
        <f t="shared" si="0"/>
        <v/>
      </c>
      <c r="K40" s="40" t="str">
        <f t="shared" si="1"/>
        <v/>
      </c>
      <c r="L40" s="40" t="str">
        <f t="shared" si="2"/>
        <v/>
      </c>
      <c r="M40" s="40" t="str">
        <f t="shared" si="3"/>
        <v/>
      </c>
      <c r="T40" s="28"/>
    </row>
    <row r="41" spans="1:22" ht="15" customHeight="1">
      <c r="A41" s="591"/>
      <c r="B41" s="593"/>
      <c r="C41" s="595"/>
      <c r="D41" s="41" t="s">
        <v>488</v>
      </c>
      <c r="E41" s="31"/>
      <c r="F41" s="268"/>
      <c r="G41" s="268"/>
      <c r="H41" s="268"/>
      <c r="I41" s="268"/>
      <c r="J41" s="40" t="str">
        <f t="shared" si="0"/>
        <v/>
      </c>
      <c r="K41" s="40" t="str">
        <f t="shared" si="1"/>
        <v/>
      </c>
      <c r="L41" s="40" t="str">
        <f t="shared" si="2"/>
        <v/>
      </c>
      <c r="M41" s="40" t="str">
        <f t="shared" si="3"/>
        <v/>
      </c>
      <c r="T41" s="28"/>
    </row>
    <row r="42" spans="1:22" ht="15" customHeight="1">
      <c r="A42" s="591"/>
      <c r="B42" s="593"/>
      <c r="C42" s="595" t="s">
        <v>4</v>
      </c>
      <c r="D42" s="37" t="s">
        <v>115</v>
      </c>
      <c r="E42" s="31"/>
      <c r="F42" s="268"/>
      <c r="G42" s="268"/>
      <c r="H42" s="268"/>
      <c r="I42" s="268"/>
      <c r="J42" s="40" t="str">
        <f t="shared" si="0"/>
        <v/>
      </c>
      <c r="K42" s="40" t="str">
        <f t="shared" si="1"/>
        <v/>
      </c>
      <c r="L42" s="40" t="str">
        <f t="shared" si="2"/>
        <v/>
      </c>
      <c r="M42" s="40" t="str">
        <f t="shared" si="3"/>
        <v/>
      </c>
      <c r="T42" s="28"/>
    </row>
    <row r="43" spans="1:22" ht="15" customHeight="1">
      <c r="A43" s="591"/>
      <c r="B43" s="593"/>
      <c r="C43" s="595"/>
      <c r="D43" s="41" t="s">
        <v>488</v>
      </c>
      <c r="E43" s="31"/>
      <c r="F43" s="268"/>
      <c r="G43" s="268"/>
      <c r="H43" s="268"/>
      <c r="I43" s="268"/>
      <c r="J43" s="40" t="str">
        <f t="shared" si="0"/>
        <v/>
      </c>
      <c r="K43" s="40" t="str">
        <f t="shared" si="1"/>
        <v/>
      </c>
      <c r="L43" s="40" t="str">
        <f t="shared" si="2"/>
        <v/>
      </c>
      <c r="M43" s="40" t="str">
        <f t="shared" si="3"/>
        <v/>
      </c>
      <c r="T43" s="28"/>
    </row>
    <row r="44" spans="1:22" ht="15" customHeight="1">
      <c r="A44" s="591"/>
      <c r="B44" s="593"/>
      <c r="C44" s="595" t="s">
        <v>5</v>
      </c>
      <c r="D44" s="41" t="s">
        <v>115</v>
      </c>
      <c r="E44" s="31"/>
      <c r="F44" s="268"/>
      <c r="G44" s="268"/>
      <c r="H44" s="268"/>
      <c r="I44" s="268"/>
      <c r="J44" s="40" t="str">
        <f t="shared" si="0"/>
        <v/>
      </c>
      <c r="K44" s="40" t="str">
        <f t="shared" si="1"/>
        <v/>
      </c>
      <c r="L44" s="40" t="str">
        <f t="shared" si="2"/>
        <v/>
      </c>
      <c r="M44" s="40" t="str">
        <f t="shared" si="3"/>
        <v/>
      </c>
      <c r="T44" s="28"/>
    </row>
    <row r="45" spans="1:22" ht="15" customHeight="1">
      <c r="A45" s="591"/>
      <c r="B45" s="593"/>
      <c r="C45" s="595"/>
      <c r="D45" s="41" t="s">
        <v>489</v>
      </c>
      <c r="E45" s="31"/>
      <c r="F45" s="268"/>
      <c r="G45" s="268"/>
      <c r="H45" s="268"/>
      <c r="I45" s="268"/>
      <c r="J45" s="40" t="str">
        <f t="shared" si="0"/>
        <v/>
      </c>
      <c r="K45" s="40" t="str">
        <f t="shared" si="1"/>
        <v/>
      </c>
      <c r="L45" s="40" t="str">
        <f t="shared" si="2"/>
        <v/>
      </c>
      <c r="M45" s="40" t="str">
        <f t="shared" si="3"/>
        <v/>
      </c>
      <c r="T45" s="28"/>
    </row>
    <row r="46" spans="1:22" ht="15" customHeight="1">
      <c r="A46" s="591"/>
      <c r="B46" s="593"/>
      <c r="C46" s="595" t="s">
        <v>6</v>
      </c>
      <c r="D46" s="41" t="s">
        <v>115</v>
      </c>
      <c r="E46" s="31"/>
      <c r="F46" s="268"/>
      <c r="G46" s="268"/>
      <c r="H46" s="268"/>
      <c r="I46" s="268"/>
      <c r="J46" s="40" t="str">
        <f t="shared" si="0"/>
        <v/>
      </c>
      <c r="K46" s="40" t="str">
        <f t="shared" si="1"/>
        <v/>
      </c>
      <c r="L46" s="40" t="str">
        <f t="shared" si="2"/>
        <v/>
      </c>
      <c r="M46" s="40" t="str">
        <f t="shared" si="3"/>
        <v/>
      </c>
      <c r="T46" s="28"/>
    </row>
    <row r="47" spans="1:22" ht="15" customHeight="1">
      <c r="A47" s="591"/>
      <c r="B47" s="594"/>
      <c r="C47" s="595"/>
      <c r="D47" s="41" t="s">
        <v>489</v>
      </c>
      <c r="E47" s="31"/>
      <c r="F47" s="268"/>
      <c r="G47" s="268"/>
      <c r="H47" s="268"/>
      <c r="I47" s="268"/>
      <c r="J47" s="40" t="str">
        <f t="shared" si="0"/>
        <v/>
      </c>
      <c r="K47" s="40" t="str">
        <f t="shared" si="1"/>
        <v/>
      </c>
      <c r="L47" s="40" t="str">
        <f t="shared" si="2"/>
        <v/>
      </c>
      <c r="M47" s="40" t="str">
        <f t="shared" si="3"/>
        <v/>
      </c>
      <c r="T47" s="28"/>
    </row>
    <row r="48" spans="1:22" ht="15" customHeight="1">
      <c r="A48" s="596">
        <v>5</v>
      </c>
      <c r="B48" s="638" t="str">
        <f>'1.Metas ATD H.'!B48:B55</f>
        <v>Tlaltenango</v>
      </c>
      <c r="C48" s="600" t="s">
        <v>3</v>
      </c>
      <c r="D48" s="42" t="s">
        <v>115</v>
      </c>
      <c r="E48" s="31"/>
      <c r="F48" s="268"/>
      <c r="G48" s="268"/>
      <c r="H48" s="268"/>
      <c r="I48" s="268"/>
      <c r="J48" s="43" t="str">
        <f t="shared" si="0"/>
        <v/>
      </c>
      <c r="K48" s="35" t="str">
        <f t="shared" si="1"/>
        <v/>
      </c>
      <c r="L48" s="35" t="str">
        <f t="shared" si="2"/>
        <v/>
      </c>
      <c r="M48" s="35" t="str">
        <f t="shared" si="3"/>
        <v/>
      </c>
      <c r="T48" s="28"/>
    </row>
    <row r="49" spans="1:20" ht="15" customHeight="1">
      <c r="A49" s="596"/>
      <c r="B49" s="639"/>
      <c r="C49" s="600"/>
      <c r="D49" s="44" t="s">
        <v>488</v>
      </c>
      <c r="E49" s="31"/>
      <c r="F49" s="268"/>
      <c r="G49" s="268"/>
      <c r="H49" s="268"/>
      <c r="I49" s="268"/>
      <c r="J49" s="43" t="str">
        <f t="shared" si="0"/>
        <v/>
      </c>
      <c r="K49" s="35" t="str">
        <f t="shared" si="1"/>
        <v/>
      </c>
      <c r="L49" s="35" t="str">
        <f t="shared" si="2"/>
        <v/>
      </c>
      <c r="M49" s="35" t="str">
        <f t="shared" si="3"/>
        <v/>
      </c>
      <c r="T49" s="28"/>
    </row>
    <row r="50" spans="1:20" ht="15" customHeight="1">
      <c r="A50" s="596"/>
      <c r="B50" s="639"/>
      <c r="C50" s="600" t="s">
        <v>4</v>
      </c>
      <c r="D50" s="42" t="s">
        <v>115</v>
      </c>
      <c r="E50" s="31"/>
      <c r="F50" s="268"/>
      <c r="G50" s="268"/>
      <c r="H50" s="268"/>
      <c r="I50" s="268"/>
      <c r="J50" s="43" t="str">
        <f t="shared" si="0"/>
        <v/>
      </c>
      <c r="K50" s="35" t="str">
        <f t="shared" si="1"/>
        <v/>
      </c>
      <c r="L50" s="35" t="str">
        <f t="shared" si="2"/>
        <v/>
      </c>
      <c r="M50" s="35" t="str">
        <f t="shared" si="3"/>
        <v/>
      </c>
      <c r="T50" s="28"/>
    </row>
    <row r="51" spans="1:20" ht="15" customHeight="1">
      <c r="A51" s="596"/>
      <c r="B51" s="639"/>
      <c r="C51" s="600"/>
      <c r="D51" s="44" t="s">
        <v>488</v>
      </c>
      <c r="E51" s="31"/>
      <c r="F51" s="268"/>
      <c r="G51" s="268"/>
      <c r="H51" s="268"/>
      <c r="I51" s="268"/>
      <c r="J51" s="43" t="str">
        <f t="shared" si="0"/>
        <v/>
      </c>
      <c r="K51" s="35" t="str">
        <f t="shared" si="1"/>
        <v/>
      </c>
      <c r="L51" s="35" t="str">
        <f t="shared" si="2"/>
        <v/>
      </c>
      <c r="M51" s="35" t="str">
        <f t="shared" si="3"/>
        <v/>
      </c>
      <c r="T51" s="28"/>
    </row>
    <row r="52" spans="1:20" ht="15" customHeight="1">
      <c r="A52" s="596"/>
      <c r="B52" s="639"/>
      <c r="C52" s="600" t="s">
        <v>5</v>
      </c>
      <c r="D52" s="44" t="s">
        <v>115</v>
      </c>
      <c r="E52" s="31"/>
      <c r="F52" s="268"/>
      <c r="G52" s="268"/>
      <c r="H52" s="268"/>
      <c r="I52" s="268"/>
      <c r="J52" s="43" t="str">
        <f t="shared" si="0"/>
        <v/>
      </c>
      <c r="K52" s="35" t="str">
        <f t="shared" si="1"/>
        <v/>
      </c>
      <c r="L52" s="35" t="str">
        <f t="shared" si="2"/>
        <v/>
      </c>
      <c r="M52" s="35" t="str">
        <f t="shared" si="3"/>
        <v/>
      </c>
      <c r="T52" s="28"/>
    </row>
    <row r="53" spans="1:20" ht="15" customHeight="1">
      <c r="A53" s="596"/>
      <c r="B53" s="639"/>
      <c r="C53" s="600"/>
      <c r="D53" s="44" t="s">
        <v>489</v>
      </c>
      <c r="E53" s="31"/>
      <c r="F53" s="268"/>
      <c r="G53" s="268"/>
      <c r="H53" s="268"/>
      <c r="I53" s="268"/>
      <c r="J53" s="43" t="str">
        <f t="shared" si="0"/>
        <v/>
      </c>
      <c r="K53" s="35" t="str">
        <f t="shared" si="1"/>
        <v/>
      </c>
      <c r="L53" s="35" t="str">
        <f t="shared" si="2"/>
        <v/>
      </c>
      <c r="M53" s="35" t="str">
        <f t="shared" si="3"/>
        <v/>
      </c>
      <c r="T53" s="28"/>
    </row>
    <row r="54" spans="1:20" ht="15" customHeight="1">
      <c r="A54" s="596"/>
      <c r="B54" s="639"/>
      <c r="C54" s="600" t="s">
        <v>6</v>
      </c>
      <c r="D54" s="44" t="s">
        <v>115</v>
      </c>
      <c r="E54" s="31"/>
      <c r="F54" s="268"/>
      <c r="G54" s="268"/>
      <c r="H54" s="268"/>
      <c r="I54" s="268"/>
      <c r="J54" s="43" t="str">
        <f t="shared" si="0"/>
        <v/>
      </c>
      <c r="K54" s="35" t="str">
        <f t="shared" si="1"/>
        <v/>
      </c>
      <c r="L54" s="35" t="str">
        <f t="shared" si="2"/>
        <v/>
      </c>
      <c r="M54" s="35" t="str">
        <f t="shared" si="3"/>
        <v/>
      </c>
      <c r="T54" s="28"/>
    </row>
    <row r="55" spans="1:20" ht="15" customHeight="1">
      <c r="A55" s="596"/>
      <c r="B55" s="640"/>
      <c r="C55" s="600"/>
      <c r="D55" s="44" t="s">
        <v>489</v>
      </c>
      <c r="E55" s="31"/>
      <c r="F55" s="268"/>
      <c r="G55" s="268"/>
      <c r="H55" s="268"/>
      <c r="I55" s="268"/>
      <c r="J55" s="43" t="str">
        <f t="shared" si="0"/>
        <v/>
      </c>
      <c r="K55" s="35" t="str">
        <f t="shared" si="1"/>
        <v/>
      </c>
      <c r="L55" s="35" t="str">
        <f t="shared" si="2"/>
        <v/>
      </c>
      <c r="M55" s="35" t="str">
        <f t="shared" si="3"/>
        <v/>
      </c>
      <c r="T55" s="28"/>
    </row>
    <row r="56" spans="1:20" ht="15" customHeight="1">
      <c r="A56" s="591">
        <v>6</v>
      </c>
      <c r="B56" s="592" t="str">
        <f>'1.Metas ATD H.'!B56:B63</f>
        <v>Jerez</v>
      </c>
      <c r="C56" s="595" t="s">
        <v>3</v>
      </c>
      <c r="D56" s="37" t="s">
        <v>115</v>
      </c>
      <c r="E56" s="31"/>
      <c r="F56" s="268"/>
      <c r="G56" s="268"/>
      <c r="H56" s="268"/>
      <c r="I56" s="268"/>
      <c r="J56" s="40" t="str">
        <f t="shared" si="0"/>
        <v/>
      </c>
      <c r="K56" s="40" t="str">
        <f t="shared" si="1"/>
        <v/>
      </c>
      <c r="L56" s="40" t="str">
        <f t="shared" si="2"/>
        <v/>
      </c>
      <c r="M56" s="40" t="str">
        <f t="shared" si="3"/>
        <v/>
      </c>
      <c r="T56" s="28"/>
    </row>
    <row r="57" spans="1:20" ht="15" customHeight="1">
      <c r="A57" s="591"/>
      <c r="B57" s="593"/>
      <c r="C57" s="595"/>
      <c r="D57" s="41" t="s">
        <v>488</v>
      </c>
      <c r="E57" s="31"/>
      <c r="F57" s="268"/>
      <c r="G57" s="268"/>
      <c r="H57" s="268"/>
      <c r="I57" s="268"/>
      <c r="J57" s="40" t="str">
        <f t="shared" si="0"/>
        <v/>
      </c>
      <c r="K57" s="40" t="str">
        <f t="shared" si="1"/>
        <v/>
      </c>
      <c r="L57" s="40" t="str">
        <f t="shared" si="2"/>
        <v/>
      </c>
      <c r="M57" s="40" t="str">
        <f t="shared" si="3"/>
        <v/>
      </c>
      <c r="T57" s="28"/>
    </row>
    <row r="58" spans="1:20" ht="15" customHeight="1">
      <c r="A58" s="591"/>
      <c r="B58" s="593"/>
      <c r="C58" s="595" t="s">
        <v>4</v>
      </c>
      <c r="D58" s="37" t="s">
        <v>115</v>
      </c>
      <c r="E58" s="31"/>
      <c r="F58" s="268"/>
      <c r="G58" s="268"/>
      <c r="H58" s="268"/>
      <c r="I58" s="268"/>
      <c r="J58" s="40" t="str">
        <f t="shared" si="0"/>
        <v/>
      </c>
      <c r="K58" s="40" t="str">
        <f t="shared" si="1"/>
        <v/>
      </c>
      <c r="L58" s="40" t="str">
        <f t="shared" si="2"/>
        <v/>
      </c>
      <c r="M58" s="40" t="str">
        <f t="shared" si="3"/>
        <v/>
      </c>
      <c r="T58" s="28"/>
    </row>
    <row r="59" spans="1:20" ht="15" customHeight="1">
      <c r="A59" s="591"/>
      <c r="B59" s="593"/>
      <c r="C59" s="595"/>
      <c r="D59" s="41" t="s">
        <v>488</v>
      </c>
      <c r="E59" s="31"/>
      <c r="F59" s="268"/>
      <c r="G59" s="268"/>
      <c r="H59" s="268"/>
      <c r="I59" s="268"/>
      <c r="J59" s="40" t="str">
        <f t="shared" si="0"/>
        <v/>
      </c>
      <c r="K59" s="40" t="str">
        <f t="shared" si="1"/>
        <v/>
      </c>
      <c r="L59" s="40" t="str">
        <f t="shared" si="2"/>
        <v/>
      </c>
      <c r="M59" s="40" t="str">
        <f t="shared" si="3"/>
        <v/>
      </c>
      <c r="T59" s="28"/>
    </row>
    <row r="60" spans="1:20" ht="15" customHeight="1">
      <c r="A60" s="591"/>
      <c r="B60" s="593"/>
      <c r="C60" s="595" t="s">
        <v>5</v>
      </c>
      <c r="D60" s="41" t="s">
        <v>115</v>
      </c>
      <c r="E60" s="31"/>
      <c r="F60" s="268"/>
      <c r="G60" s="268"/>
      <c r="H60" s="268"/>
      <c r="I60" s="268"/>
      <c r="J60" s="40" t="str">
        <f t="shared" si="0"/>
        <v/>
      </c>
      <c r="K60" s="40" t="str">
        <f t="shared" si="1"/>
        <v/>
      </c>
      <c r="L60" s="40" t="str">
        <f t="shared" si="2"/>
        <v/>
      </c>
      <c r="M60" s="40" t="str">
        <f t="shared" si="3"/>
        <v/>
      </c>
      <c r="T60" s="28"/>
    </row>
    <row r="61" spans="1:20" ht="15" customHeight="1">
      <c r="A61" s="591"/>
      <c r="B61" s="593"/>
      <c r="C61" s="595"/>
      <c r="D61" s="41" t="s">
        <v>489</v>
      </c>
      <c r="E61" s="31"/>
      <c r="F61" s="268"/>
      <c r="G61" s="268"/>
      <c r="H61" s="268"/>
      <c r="I61" s="268"/>
      <c r="J61" s="40" t="str">
        <f t="shared" si="0"/>
        <v/>
      </c>
      <c r="K61" s="40" t="str">
        <f t="shared" si="1"/>
        <v/>
      </c>
      <c r="L61" s="40" t="str">
        <f t="shared" si="2"/>
        <v/>
      </c>
      <c r="M61" s="40" t="str">
        <f t="shared" si="3"/>
        <v/>
      </c>
      <c r="T61" s="28"/>
    </row>
    <row r="62" spans="1:20" ht="15" customHeight="1">
      <c r="A62" s="591"/>
      <c r="B62" s="593"/>
      <c r="C62" s="595" t="s">
        <v>6</v>
      </c>
      <c r="D62" s="41" t="s">
        <v>115</v>
      </c>
      <c r="E62" s="31"/>
      <c r="F62" s="268"/>
      <c r="G62" s="268"/>
      <c r="H62" s="268"/>
      <c r="I62" s="268"/>
      <c r="J62" s="40" t="str">
        <f t="shared" si="0"/>
        <v/>
      </c>
      <c r="K62" s="40" t="str">
        <f t="shared" si="1"/>
        <v/>
      </c>
      <c r="L62" s="40" t="str">
        <f t="shared" si="2"/>
        <v/>
      </c>
      <c r="M62" s="40" t="str">
        <f t="shared" si="3"/>
        <v/>
      </c>
      <c r="T62" s="28"/>
    </row>
    <row r="63" spans="1:20" ht="15" customHeight="1">
      <c r="A63" s="591"/>
      <c r="B63" s="594"/>
      <c r="C63" s="595"/>
      <c r="D63" s="41" t="s">
        <v>489</v>
      </c>
      <c r="E63" s="31"/>
      <c r="F63" s="268"/>
      <c r="G63" s="268"/>
      <c r="H63" s="268"/>
      <c r="I63" s="268"/>
      <c r="J63" s="40" t="str">
        <f t="shared" si="0"/>
        <v/>
      </c>
      <c r="K63" s="40" t="str">
        <f t="shared" si="1"/>
        <v/>
      </c>
      <c r="L63" s="40" t="str">
        <f t="shared" si="2"/>
        <v/>
      </c>
      <c r="M63" s="40" t="str">
        <f t="shared" si="3"/>
        <v/>
      </c>
      <c r="T63" s="28"/>
    </row>
    <row r="64" spans="1:20" ht="15" customHeight="1">
      <c r="A64" s="596">
        <v>7</v>
      </c>
      <c r="B64" s="625" t="str">
        <f>'1.Metas ATD H.'!B64:B71</f>
        <v>Fresnillo</v>
      </c>
      <c r="C64" s="600" t="s">
        <v>3</v>
      </c>
      <c r="D64" s="42" t="s">
        <v>115</v>
      </c>
      <c r="E64" s="31"/>
      <c r="F64" s="268"/>
      <c r="G64" s="268"/>
      <c r="H64" s="268"/>
      <c r="I64" s="268"/>
      <c r="J64" s="43" t="str">
        <f t="shared" si="0"/>
        <v/>
      </c>
      <c r="K64" s="35" t="str">
        <f t="shared" si="1"/>
        <v/>
      </c>
      <c r="L64" s="35" t="str">
        <f t="shared" si="2"/>
        <v/>
      </c>
      <c r="M64" s="35" t="str">
        <f t="shared" si="3"/>
        <v/>
      </c>
      <c r="T64" s="28"/>
    </row>
    <row r="65" spans="1:20" ht="15" customHeight="1">
      <c r="A65" s="596"/>
      <c r="B65" s="625"/>
      <c r="C65" s="600"/>
      <c r="D65" s="44" t="s">
        <v>488</v>
      </c>
      <c r="E65" s="31"/>
      <c r="F65" s="268"/>
      <c r="G65" s="268"/>
      <c r="H65" s="268"/>
      <c r="I65" s="268"/>
      <c r="J65" s="43" t="str">
        <f t="shared" si="0"/>
        <v/>
      </c>
      <c r="K65" s="35" t="str">
        <f t="shared" si="1"/>
        <v/>
      </c>
      <c r="L65" s="35" t="str">
        <f t="shared" si="2"/>
        <v/>
      </c>
      <c r="M65" s="35" t="str">
        <f t="shared" si="3"/>
        <v/>
      </c>
      <c r="T65" s="28"/>
    </row>
    <row r="66" spans="1:20" ht="15" customHeight="1">
      <c r="A66" s="596"/>
      <c r="B66" s="625"/>
      <c r="C66" s="600" t="s">
        <v>4</v>
      </c>
      <c r="D66" s="42" t="s">
        <v>115</v>
      </c>
      <c r="E66" s="31"/>
      <c r="F66" s="268"/>
      <c r="G66" s="268"/>
      <c r="H66" s="268"/>
      <c r="I66" s="268"/>
      <c r="J66" s="43" t="str">
        <f t="shared" si="0"/>
        <v/>
      </c>
      <c r="K66" s="35" t="str">
        <f t="shared" si="1"/>
        <v/>
      </c>
      <c r="L66" s="35" t="str">
        <f t="shared" si="2"/>
        <v/>
      </c>
      <c r="M66" s="35" t="str">
        <f t="shared" si="3"/>
        <v/>
      </c>
      <c r="T66" s="28"/>
    </row>
    <row r="67" spans="1:20" ht="15" customHeight="1">
      <c r="A67" s="596"/>
      <c r="B67" s="625"/>
      <c r="C67" s="600"/>
      <c r="D67" s="44" t="s">
        <v>488</v>
      </c>
      <c r="E67" s="31"/>
      <c r="F67" s="268"/>
      <c r="G67" s="268"/>
      <c r="H67" s="268"/>
      <c r="I67" s="268"/>
      <c r="J67" s="43" t="str">
        <f t="shared" si="0"/>
        <v/>
      </c>
      <c r="K67" s="35" t="str">
        <f t="shared" si="1"/>
        <v/>
      </c>
      <c r="L67" s="35" t="str">
        <f t="shared" si="2"/>
        <v/>
      </c>
      <c r="M67" s="35" t="str">
        <f t="shared" si="3"/>
        <v/>
      </c>
      <c r="T67" s="28"/>
    </row>
    <row r="68" spans="1:20" ht="15" customHeight="1">
      <c r="A68" s="596"/>
      <c r="B68" s="625"/>
      <c r="C68" s="600" t="s">
        <v>5</v>
      </c>
      <c r="D68" s="44" t="s">
        <v>115</v>
      </c>
      <c r="E68" s="31"/>
      <c r="F68" s="268"/>
      <c r="G68" s="268"/>
      <c r="H68" s="268"/>
      <c r="I68" s="268"/>
      <c r="J68" s="43" t="str">
        <f t="shared" si="0"/>
        <v/>
      </c>
      <c r="K68" s="35" t="str">
        <f t="shared" si="1"/>
        <v/>
      </c>
      <c r="L68" s="35" t="str">
        <f t="shared" si="2"/>
        <v/>
      </c>
      <c r="M68" s="35" t="str">
        <f t="shared" si="3"/>
        <v/>
      </c>
      <c r="T68" s="28"/>
    </row>
    <row r="69" spans="1:20" ht="15" customHeight="1">
      <c r="A69" s="596"/>
      <c r="B69" s="625"/>
      <c r="C69" s="600"/>
      <c r="D69" s="44" t="s">
        <v>489</v>
      </c>
      <c r="E69" s="31"/>
      <c r="F69" s="268"/>
      <c r="G69" s="268"/>
      <c r="H69" s="268"/>
      <c r="I69" s="268"/>
      <c r="J69" s="43" t="str">
        <f t="shared" si="0"/>
        <v/>
      </c>
      <c r="K69" s="35" t="str">
        <f t="shared" si="1"/>
        <v/>
      </c>
      <c r="L69" s="35" t="str">
        <f t="shared" si="2"/>
        <v/>
      </c>
      <c r="M69" s="35" t="str">
        <f t="shared" si="3"/>
        <v/>
      </c>
      <c r="T69" s="28"/>
    </row>
    <row r="70" spans="1:20" ht="15" customHeight="1">
      <c r="A70" s="596"/>
      <c r="B70" s="625"/>
      <c r="C70" s="600" t="s">
        <v>6</v>
      </c>
      <c r="D70" s="44" t="s">
        <v>115</v>
      </c>
      <c r="E70" s="31"/>
      <c r="F70" s="268"/>
      <c r="G70" s="268"/>
      <c r="H70" s="268"/>
      <c r="I70" s="268"/>
      <c r="J70" s="43" t="str">
        <f t="shared" si="0"/>
        <v/>
      </c>
      <c r="K70" s="35" t="str">
        <f t="shared" si="1"/>
        <v/>
      </c>
      <c r="L70" s="35" t="str">
        <f t="shared" si="2"/>
        <v/>
      </c>
      <c r="M70" s="35" t="str">
        <f t="shared" si="3"/>
        <v/>
      </c>
      <c r="T70" s="28"/>
    </row>
    <row r="71" spans="1:20" ht="15" customHeight="1">
      <c r="A71" s="596"/>
      <c r="B71" s="625"/>
      <c r="C71" s="600"/>
      <c r="D71" s="44" t="s">
        <v>489</v>
      </c>
      <c r="E71" s="31"/>
      <c r="F71" s="268"/>
      <c r="G71" s="268"/>
      <c r="H71" s="268"/>
      <c r="I71" s="268"/>
      <c r="J71" s="43" t="str">
        <f t="shared" si="0"/>
        <v/>
      </c>
      <c r="K71" s="35" t="str">
        <f t="shared" si="1"/>
        <v/>
      </c>
      <c r="L71" s="35" t="str">
        <f t="shared" si="2"/>
        <v/>
      </c>
      <c r="M71" s="35" t="str">
        <f t="shared" si="3"/>
        <v/>
      </c>
      <c r="T71" s="28"/>
    </row>
    <row r="72" spans="1:20" ht="15" customHeight="1">
      <c r="A72" s="591">
        <v>8</v>
      </c>
      <c r="B72" s="592" t="str">
        <f>'1.Metas ATD H.'!B72:B79</f>
        <v>Sombrerete</v>
      </c>
      <c r="C72" s="595" t="s">
        <v>3</v>
      </c>
      <c r="D72" s="37" t="s">
        <v>115</v>
      </c>
      <c r="E72" s="31"/>
      <c r="F72" s="268"/>
      <c r="G72" s="268"/>
      <c r="H72" s="268"/>
      <c r="I72" s="268"/>
      <c r="J72" s="40" t="str">
        <f t="shared" si="0"/>
        <v/>
      </c>
      <c r="K72" s="40" t="str">
        <f t="shared" si="1"/>
        <v/>
      </c>
      <c r="L72" s="40" t="str">
        <f t="shared" si="2"/>
        <v/>
      </c>
      <c r="M72" s="40" t="str">
        <f t="shared" si="3"/>
        <v/>
      </c>
      <c r="T72" s="28"/>
    </row>
    <row r="73" spans="1:20" ht="15" customHeight="1">
      <c r="A73" s="591"/>
      <c r="B73" s="593"/>
      <c r="C73" s="595"/>
      <c r="D73" s="41" t="s">
        <v>488</v>
      </c>
      <c r="E73" s="31"/>
      <c r="F73" s="268"/>
      <c r="G73" s="268"/>
      <c r="H73" s="268"/>
      <c r="I73" s="268"/>
      <c r="J73" s="40" t="str">
        <f t="shared" si="0"/>
        <v/>
      </c>
      <c r="K73" s="40" t="str">
        <f t="shared" si="1"/>
        <v/>
      </c>
      <c r="L73" s="40" t="str">
        <f t="shared" si="2"/>
        <v/>
      </c>
      <c r="M73" s="40" t="str">
        <f t="shared" si="3"/>
        <v/>
      </c>
      <c r="T73" s="28"/>
    </row>
    <row r="74" spans="1:20" ht="15" customHeight="1">
      <c r="A74" s="591"/>
      <c r="B74" s="593"/>
      <c r="C74" s="595" t="s">
        <v>4</v>
      </c>
      <c r="D74" s="37" t="s">
        <v>115</v>
      </c>
      <c r="E74" s="31"/>
      <c r="F74" s="268"/>
      <c r="G74" s="268"/>
      <c r="H74" s="268"/>
      <c r="I74" s="268"/>
      <c r="J74" s="40" t="str">
        <f t="shared" si="0"/>
        <v/>
      </c>
      <c r="K74" s="40" t="str">
        <f t="shared" si="1"/>
        <v/>
      </c>
      <c r="L74" s="40" t="str">
        <f t="shared" si="2"/>
        <v/>
      </c>
      <c r="M74" s="40" t="str">
        <f t="shared" si="3"/>
        <v/>
      </c>
      <c r="T74" s="28"/>
    </row>
    <row r="75" spans="1:20" ht="15" customHeight="1">
      <c r="A75" s="591"/>
      <c r="B75" s="593"/>
      <c r="C75" s="595"/>
      <c r="D75" s="41" t="s">
        <v>488</v>
      </c>
      <c r="E75" s="31"/>
      <c r="F75" s="268"/>
      <c r="G75" s="268"/>
      <c r="H75" s="268"/>
      <c r="I75" s="268"/>
      <c r="J75" s="40" t="str">
        <f t="shared" si="0"/>
        <v/>
      </c>
      <c r="K75" s="40" t="str">
        <f t="shared" si="1"/>
        <v/>
      </c>
      <c r="L75" s="40" t="str">
        <f t="shared" si="2"/>
        <v/>
      </c>
      <c r="M75" s="40" t="str">
        <f t="shared" si="3"/>
        <v/>
      </c>
      <c r="T75" s="28"/>
    </row>
    <row r="76" spans="1:20" ht="15" customHeight="1">
      <c r="A76" s="591"/>
      <c r="B76" s="593"/>
      <c r="C76" s="595" t="s">
        <v>5</v>
      </c>
      <c r="D76" s="41" t="s">
        <v>115</v>
      </c>
      <c r="E76" s="31"/>
      <c r="F76" s="268"/>
      <c r="G76" s="268"/>
      <c r="H76" s="268"/>
      <c r="I76" s="268"/>
      <c r="J76" s="40" t="str">
        <f t="shared" si="0"/>
        <v/>
      </c>
      <c r="K76" s="40" t="str">
        <f t="shared" si="1"/>
        <v/>
      </c>
      <c r="L76" s="40" t="str">
        <f t="shared" si="2"/>
        <v/>
      </c>
      <c r="M76" s="40" t="str">
        <f t="shared" si="3"/>
        <v/>
      </c>
      <c r="T76" s="28"/>
    </row>
    <row r="77" spans="1:20" ht="15" customHeight="1">
      <c r="A77" s="591"/>
      <c r="B77" s="593"/>
      <c r="C77" s="595"/>
      <c r="D77" s="41" t="s">
        <v>489</v>
      </c>
      <c r="E77" s="31"/>
      <c r="F77" s="268"/>
      <c r="G77" s="268"/>
      <c r="H77" s="268"/>
      <c r="I77" s="268"/>
      <c r="J77" s="40" t="str">
        <f t="shared" si="0"/>
        <v/>
      </c>
      <c r="K77" s="40" t="str">
        <f t="shared" si="1"/>
        <v/>
      </c>
      <c r="L77" s="40" t="str">
        <f t="shared" si="2"/>
        <v/>
      </c>
      <c r="M77" s="40" t="str">
        <f t="shared" si="3"/>
        <v/>
      </c>
      <c r="T77" s="28"/>
    </row>
    <row r="78" spans="1:20" ht="15" customHeight="1">
      <c r="A78" s="591"/>
      <c r="B78" s="593"/>
      <c r="C78" s="595" t="s">
        <v>6</v>
      </c>
      <c r="D78" s="41" t="s">
        <v>115</v>
      </c>
      <c r="E78" s="31"/>
      <c r="F78" s="268"/>
      <c r="G78" s="268"/>
      <c r="H78" s="268"/>
      <c r="I78" s="268"/>
      <c r="J78" s="40" t="str">
        <f t="shared" si="0"/>
        <v/>
      </c>
      <c r="K78" s="40" t="str">
        <f t="shared" si="1"/>
        <v/>
      </c>
      <c r="L78" s="40" t="str">
        <f t="shared" si="2"/>
        <v/>
      </c>
      <c r="M78" s="40" t="str">
        <f t="shared" si="3"/>
        <v/>
      </c>
      <c r="T78" s="28"/>
    </row>
    <row r="79" spans="1:20" ht="15" customHeight="1">
      <c r="A79" s="591"/>
      <c r="B79" s="594"/>
      <c r="C79" s="595"/>
      <c r="D79" s="41" t="s">
        <v>489</v>
      </c>
      <c r="E79" s="31"/>
      <c r="F79" s="268"/>
      <c r="G79" s="268"/>
      <c r="H79" s="268"/>
      <c r="I79" s="268"/>
      <c r="J79" s="40" t="str">
        <f t="shared" si="0"/>
        <v/>
      </c>
      <c r="K79" s="40" t="str">
        <f t="shared" si="1"/>
        <v/>
      </c>
      <c r="L79" s="40" t="str">
        <f t="shared" si="2"/>
        <v/>
      </c>
      <c r="M79" s="40" t="str">
        <f t="shared" si="3"/>
        <v/>
      </c>
      <c r="T79" s="28"/>
    </row>
    <row r="80" spans="1:20" ht="15" customHeight="1">
      <c r="A80" s="596">
        <v>9</v>
      </c>
      <c r="B80" s="625" t="str">
        <f>'1.Metas ATD H.'!B80:B87</f>
        <v>Río Grande</v>
      </c>
      <c r="C80" s="600" t="s">
        <v>3</v>
      </c>
      <c r="D80" s="42" t="s">
        <v>115</v>
      </c>
      <c r="E80" s="31"/>
      <c r="F80" s="268"/>
      <c r="G80" s="268"/>
      <c r="H80" s="268"/>
      <c r="I80" s="268"/>
      <c r="J80" s="43" t="str">
        <f t="shared" si="0"/>
        <v/>
      </c>
      <c r="K80" s="35" t="str">
        <f t="shared" si="1"/>
        <v/>
      </c>
      <c r="L80" s="35" t="str">
        <f t="shared" si="2"/>
        <v/>
      </c>
      <c r="M80" s="35" t="str">
        <f t="shared" si="3"/>
        <v/>
      </c>
      <c r="T80" s="28"/>
    </row>
    <row r="81" spans="1:20" ht="15" customHeight="1">
      <c r="A81" s="596"/>
      <c r="B81" s="625"/>
      <c r="C81" s="600"/>
      <c r="D81" s="44" t="s">
        <v>488</v>
      </c>
      <c r="E81" s="31"/>
      <c r="F81" s="268"/>
      <c r="G81" s="268"/>
      <c r="H81" s="268"/>
      <c r="I81" s="268"/>
      <c r="J81" s="43" t="str">
        <f t="shared" ref="J81:J144" si="4">IFERROR((F81/E81),"")</f>
        <v/>
      </c>
      <c r="K81" s="35" t="str">
        <f t="shared" ref="K81:K144" si="5">IFERROR(((F81+G81)/E81),"")</f>
        <v/>
      </c>
      <c r="L81" s="35" t="str">
        <f t="shared" ref="L81:L144" si="6">IFERROR(((F81+G81+H81)/E81),"")</f>
        <v/>
      </c>
      <c r="M81" s="35" t="str">
        <f t="shared" ref="M81:M144" si="7">IFERROR(((F81+G81+H81+I81)/E81),"")</f>
        <v/>
      </c>
      <c r="T81" s="28"/>
    </row>
    <row r="82" spans="1:20" ht="15" customHeight="1">
      <c r="A82" s="596"/>
      <c r="B82" s="625"/>
      <c r="C82" s="600" t="s">
        <v>4</v>
      </c>
      <c r="D82" s="42" t="s">
        <v>115</v>
      </c>
      <c r="E82" s="31"/>
      <c r="F82" s="268"/>
      <c r="G82" s="268"/>
      <c r="H82" s="268"/>
      <c r="I82" s="268"/>
      <c r="J82" s="43" t="str">
        <f t="shared" si="4"/>
        <v/>
      </c>
      <c r="K82" s="35" t="str">
        <f t="shared" si="5"/>
        <v/>
      </c>
      <c r="L82" s="35" t="str">
        <f t="shared" si="6"/>
        <v/>
      </c>
      <c r="M82" s="35" t="str">
        <f t="shared" si="7"/>
        <v/>
      </c>
      <c r="T82" s="28"/>
    </row>
    <row r="83" spans="1:20" ht="15" customHeight="1">
      <c r="A83" s="596"/>
      <c r="B83" s="625"/>
      <c r="C83" s="600"/>
      <c r="D83" s="44" t="s">
        <v>488</v>
      </c>
      <c r="E83" s="31"/>
      <c r="F83" s="268"/>
      <c r="G83" s="268"/>
      <c r="H83" s="268"/>
      <c r="I83" s="268"/>
      <c r="J83" s="43" t="str">
        <f t="shared" si="4"/>
        <v/>
      </c>
      <c r="K83" s="35" t="str">
        <f t="shared" si="5"/>
        <v/>
      </c>
      <c r="L83" s="35" t="str">
        <f t="shared" si="6"/>
        <v/>
      </c>
      <c r="M83" s="35" t="str">
        <f t="shared" si="7"/>
        <v/>
      </c>
      <c r="T83" s="28"/>
    </row>
    <row r="84" spans="1:20" ht="15" customHeight="1">
      <c r="A84" s="596"/>
      <c r="B84" s="625"/>
      <c r="C84" s="600" t="s">
        <v>5</v>
      </c>
      <c r="D84" s="44" t="s">
        <v>115</v>
      </c>
      <c r="E84" s="31"/>
      <c r="F84" s="268"/>
      <c r="G84" s="268"/>
      <c r="H84" s="268"/>
      <c r="I84" s="268"/>
      <c r="J84" s="43" t="str">
        <f t="shared" si="4"/>
        <v/>
      </c>
      <c r="K84" s="35" t="str">
        <f t="shared" si="5"/>
        <v/>
      </c>
      <c r="L84" s="35" t="str">
        <f t="shared" si="6"/>
        <v/>
      </c>
      <c r="M84" s="35" t="str">
        <f t="shared" si="7"/>
        <v/>
      </c>
      <c r="T84" s="28"/>
    </row>
    <row r="85" spans="1:20" ht="15" customHeight="1">
      <c r="A85" s="596"/>
      <c r="B85" s="625"/>
      <c r="C85" s="600"/>
      <c r="D85" s="44" t="s">
        <v>489</v>
      </c>
      <c r="E85" s="31"/>
      <c r="F85" s="268"/>
      <c r="G85" s="268"/>
      <c r="H85" s="268"/>
      <c r="I85" s="268"/>
      <c r="J85" s="43" t="str">
        <f t="shared" si="4"/>
        <v/>
      </c>
      <c r="K85" s="35" t="str">
        <f t="shared" si="5"/>
        <v/>
      </c>
      <c r="L85" s="35" t="str">
        <f t="shared" si="6"/>
        <v/>
      </c>
      <c r="M85" s="35" t="str">
        <f t="shared" si="7"/>
        <v/>
      </c>
      <c r="T85" s="28"/>
    </row>
    <row r="86" spans="1:20" ht="15" customHeight="1">
      <c r="A86" s="596"/>
      <c r="B86" s="625"/>
      <c r="C86" s="600" t="s">
        <v>6</v>
      </c>
      <c r="D86" s="44" t="s">
        <v>115</v>
      </c>
      <c r="E86" s="31"/>
      <c r="F86" s="268"/>
      <c r="G86" s="268"/>
      <c r="H86" s="268"/>
      <c r="I86" s="268"/>
      <c r="J86" s="43" t="str">
        <f t="shared" si="4"/>
        <v/>
      </c>
      <c r="K86" s="35" t="str">
        <f t="shared" si="5"/>
        <v/>
      </c>
      <c r="L86" s="35" t="str">
        <f t="shared" si="6"/>
        <v/>
      </c>
      <c r="M86" s="35" t="str">
        <f t="shared" si="7"/>
        <v/>
      </c>
      <c r="T86" s="28"/>
    </row>
    <row r="87" spans="1:20" ht="15" customHeight="1">
      <c r="A87" s="596"/>
      <c r="B87" s="625"/>
      <c r="C87" s="600"/>
      <c r="D87" s="44" t="s">
        <v>489</v>
      </c>
      <c r="E87" s="31"/>
      <c r="F87" s="268"/>
      <c r="G87" s="268"/>
      <c r="H87" s="268"/>
      <c r="I87" s="268"/>
      <c r="J87" s="43" t="str">
        <f t="shared" si="4"/>
        <v/>
      </c>
      <c r="K87" s="35" t="str">
        <f t="shared" si="5"/>
        <v/>
      </c>
      <c r="L87" s="35" t="str">
        <f t="shared" si="6"/>
        <v/>
      </c>
      <c r="M87" s="35" t="str">
        <f t="shared" si="7"/>
        <v/>
      </c>
      <c r="T87" s="28"/>
    </row>
    <row r="88" spans="1:20" ht="15" customHeight="1">
      <c r="A88" s="591">
        <v>10</v>
      </c>
      <c r="B88" s="592" t="str">
        <f>'1.Metas ATD H.'!B88:B95</f>
        <v>Guadalupe</v>
      </c>
      <c r="C88" s="595" t="s">
        <v>3</v>
      </c>
      <c r="D88" s="37" t="s">
        <v>115</v>
      </c>
      <c r="E88" s="31"/>
      <c r="F88" s="268"/>
      <c r="G88" s="268"/>
      <c r="H88" s="268"/>
      <c r="I88" s="268"/>
      <c r="J88" s="40" t="str">
        <f t="shared" si="4"/>
        <v/>
      </c>
      <c r="K88" s="40" t="str">
        <f t="shared" si="5"/>
        <v/>
      </c>
      <c r="L88" s="40" t="str">
        <f t="shared" si="6"/>
        <v/>
      </c>
      <c r="M88" s="40" t="str">
        <f t="shared" si="7"/>
        <v/>
      </c>
      <c r="T88" s="28"/>
    </row>
    <row r="89" spans="1:20" ht="15" customHeight="1">
      <c r="A89" s="591"/>
      <c r="B89" s="593"/>
      <c r="C89" s="595"/>
      <c r="D89" s="41" t="s">
        <v>488</v>
      </c>
      <c r="E89" s="31"/>
      <c r="F89" s="268"/>
      <c r="G89" s="268"/>
      <c r="H89" s="268"/>
      <c r="I89" s="268"/>
      <c r="J89" s="40" t="str">
        <f t="shared" si="4"/>
        <v/>
      </c>
      <c r="K89" s="40" t="str">
        <f t="shared" si="5"/>
        <v/>
      </c>
      <c r="L89" s="40" t="str">
        <f t="shared" si="6"/>
        <v/>
      </c>
      <c r="M89" s="40" t="str">
        <f t="shared" si="7"/>
        <v/>
      </c>
      <c r="T89" s="28"/>
    </row>
    <row r="90" spans="1:20" ht="15" customHeight="1">
      <c r="A90" s="591"/>
      <c r="B90" s="593"/>
      <c r="C90" s="595" t="s">
        <v>4</v>
      </c>
      <c r="D90" s="37" t="s">
        <v>115</v>
      </c>
      <c r="E90" s="31"/>
      <c r="F90" s="268"/>
      <c r="G90" s="268"/>
      <c r="H90" s="268"/>
      <c r="I90" s="268"/>
      <c r="J90" s="40" t="str">
        <f t="shared" si="4"/>
        <v/>
      </c>
      <c r="K90" s="40" t="str">
        <f t="shared" si="5"/>
        <v/>
      </c>
      <c r="L90" s="40" t="str">
        <f t="shared" si="6"/>
        <v/>
      </c>
      <c r="M90" s="40" t="str">
        <f t="shared" si="7"/>
        <v/>
      </c>
      <c r="T90" s="28"/>
    </row>
    <row r="91" spans="1:20" ht="15" customHeight="1">
      <c r="A91" s="591"/>
      <c r="B91" s="593"/>
      <c r="C91" s="595"/>
      <c r="D91" s="41" t="s">
        <v>488</v>
      </c>
      <c r="E91" s="31"/>
      <c r="F91" s="268"/>
      <c r="G91" s="268"/>
      <c r="H91" s="268"/>
      <c r="I91" s="268"/>
      <c r="J91" s="40" t="str">
        <f t="shared" si="4"/>
        <v/>
      </c>
      <c r="K91" s="40" t="str">
        <f t="shared" si="5"/>
        <v/>
      </c>
      <c r="L91" s="40" t="str">
        <f t="shared" si="6"/>
        <v/>
      </c>
      <c r="M91" s="40" t="str">
        <f t="shared" si="7"/>
        <v/>
      </c>
      <c r="T91" s="28"/>
    </row>
    <row r="92" spans="1:20" ht="15" customHeight="1">
      <c r="A92" s="591"/>
      <c r="B92" s="593"/>
      <c r="C92" s="595" t="s">
        <v>5</v>
      </c>
      <c r="D92" s="41" t="s">
        <v>115</v>
      </c>
      <c r="E92" s="31"/>
      <c r="F92" s="268"/>
      <c r="G92" s="268"/>
      <c r="H92" s="268"/>
      <c r="I92" s="268"/>
      <c r="J92" s="40" t="str">
        <f t="shared" si="4"/>
        <v/>
      </c>
      <c r="K92" s="40" t="str">
        <f t="shared" si="5"/>
        <v/>
      </c>
      <c r="L92" s="40" t="str">
        <f t="shared" si="6"/>
        <v/>
      </c>
      <c r="M92" s="40" t="str">
        <f t="shared" si="7"/>
        <v/>
      </c>
      <c r="T92" s="28"/>
    </row>
    <row r="93" spans="1:20" ht="15" customHeight="1">
      <c r="A93" s="591"/>
      <c r="B93" s="593"/>
      <c r="C93" s="595"/>
      <c r="D93" s="41" t="s">
        <v>489</v>
      </c>
      <c r="E93" s="31"/>
      <c r="F93" s="268"/>
      <c r="G93" s="268"/>
      <c r="H93" s="268"/>
      <c r="I93" s="268"/>
      <c r="J93" s="40" t="str">
        <f t="shared" si="4"/>
        <v/>
      </c>
      <c r="K93" s="40" t="str">
        <f t="shared" si="5"/>
        <v/>
      </c>
      <c r="L93" s="40" t="str">
        <f t="shared" si="6"/>
        <v/>
      </c>
      <c r="M93" s="40" t="str">
        <f t="shared" si="7"/>
        <v/>
      </c>
      <c r="T93" s="28"/>
    </row>
    <row r="94" spans="1:20" ht="15" customHeight="1">
      <c r="A94" s="591"/>
      <c r="B94" s="593"/>
      <c r="C94" s="595" t="s">
        <v>6</v>
      </c>
      <c r="D94" s="41" t="s">
        <v>115</v>
      </c>
      <c r="E94" s="31"/>
      <c r="F94" s="268"/>
      <c r="G94" s="268"/>
      <c r="H94" s="268"/>
      <c r="I94" s="268"/>
      <c r="J94" s="40" t="str">
        <f t="shared" si="4"/>
        <v/>
      </c>
      <c r="K94" s="40" t="str">
        <f t="shared" si="5"/>
        <v/>
      </c>
      <c r="L94" s="40" t="str">
        <f t="shared" si="6"/>
        <v/>
      </c>
      <c r="M94" s="40" t="str">
        <f t="shared" si="7"/>
        <v/>
      </c>
      <c r="T94" s="28"/>
    </row>
    <row r="95" spans="1:20" ht="15" customHeight="1">
      <c r="A95" s="591"/>
      <c r="B95" s="594"/>
      <c r="C95" s="595"/>
      <c r="D95" s="41" t="s">
        <v>489</v>
      </c>
      <c r="E95" s="31"/>
      <c r="F95" s="268"/>
      <c r="G95" s="268"/>
      <c r="H95" s="268"/>
      <c r="I95" s="268"/>
      <c r="J95" s="40" t="str">
        <f t="shared" si="4"/>
        <v/>
      </c>
      <c r="K95" s="40" t="str">
        <f t="shared" si="5"/>
        <v/>
      </c>
      <c r="L95" s="40" t="str">
        <f t="shared" si="6"/>
        <v/>
      </c>
      <c r="M95" s="40" t="str">
        <f t="shared" si="7"/>
        <v/>
      </c>
      <c r="T95" s="28"/>
    </row>
    <row r="96" spans="1:20" ht="15" customHeight="1">
      <c r="A96" s="596">
        <v>11</v>
      </c>
      <c r="B96" s="625" t="str">
        <f>'1.Metas ATD H.'!B96:B103</f>
        <v>Loreto</v>
      </c>
      <c r="C96" s="600" t="s">
        <v>3</v>
      </c>
      <c r="D96" s="42" t="s">
        <v>115</v>
      </c>
      <c r="E96" s="31"/>
      <c r="F96" s="268"/>
      <c r="G96" s="268"/>
      <c r="H96" s="268"/>
      <c r="I96" s="268"/>
      <c r="J96" s="43" t="str">
        <f t="shared" si="4"/>
        <v/>
      </c>
      <c r="K96" s="35" t="str">
        <f t="shared" si="5"/>
        <v/>
      </c>
      <c r="L96" s="35" t="str">
        <f t="shared" si="6"/>
        <v/>
      </c>
      <c r="M96" s="35" t="str">
        <f t="shared" si="7"/>
        <v/>
      </c>
      <c r="T96" s="28"/>
    </row>
    <row r="97" spans="1:20" ht="15" customHeight="1">
      <c r="A97" s="596"/>
      <c r="B97" s="625"/>
      <c r="C97" s="600"/>
      <c r="D97" s="44" t="s">
        <v>488</v>
      </c>
      <c r="E97" s="31"/>
      <c r="F97" s="268"/>
      <c r="G97" s="268"/>
      <c r="H97" s="268"/>
      <c r="I97" s="268"/>
      <c r="J97" s="43" t="str">
        <f t="shared" si="4"/>
        <v/>
      </c>
      <c r="K97" s="35" t="str">
        <f t="shared" si="5"/>
        <v/>
      </c>
      <c r="L97" s="35" t="str">
        <f t="shared" si="6"/>
        <v/>
      </c>
      <c r="M97" s="35" t="str">
        <f t="shared" si="7"/>
        <v/>
      </c>
      <c r="T97" s="28"/>
    </row>
    <row r="98" spans="1:20" ht="15" customHeight="1">
      <c r="A98" s="596"/>
      <c r="B98" s="625"/>
      <c r="C98" s="600" t="s">
        <v>4</v>
      </c>
      <c r="D98" s="42" t="s">
        <v>115</v>
      </c>
      <c r="E98" s="31"/>
      <c r="F98" s="268"/>
      <c r="G98" s="268"/>
      <c r="H98" s="268"/>
      <c r="I98" s="268"/>
      <c r="J98" s="43" t="str">
        <f t="shared" si="4"/>
        <v/>
      </c>
      <c r="K98" s="35" t="str">
        <f t="shared" si="5"/>
        <v/>
      </c>
      <c r="L98" s="35" t="str">
        <f t="shared" si="6"/>
        <v/>
      </c>
      <c r="M98" s="35" t="str">
        <f t="shared" si="7"/>
        <v/>
      </c>
      <c r="T98" s="28"/>
    </row>
    <row r="99" spans="1:20" ht="15" customHeight="1">
      <c r="A99" s="596"/>
      <c r="B99" s="625"/>
      <c r="C99" s="600"/>
      <c r="D99" s="44" t="s">
        <v>488</v>
      </c>
      <c r="E99" s="31"/>
      <c r="F99" s="268"/>
      <c r="G99" s="268"/>
      <c r="H99" s="268"/>
      <c r="I99" s="268"/>
      <c r="J99" s="43" t="str">
        <f t="shared" si="4"/>
        <v/>
      </c>
      <c r="K99" s="35" t="str">
        <f t="shared" si="5"/>
        <v/>
      </c>
      <c r="L99" s="35" t="str">
        <f t="shared" si="6"/>
        <v/>
      </c>
      <c r="M99" s="35" t="str">
        <f t="shared" si="7"/>
        <v/>
      </c>
      <c r="T99" s="28"/>
    </row>
    <row r="100" spans="1:20" ht="15" customHeight="1">
      <c r="A100" s="596"/>
      <c r="B100" s="625"/>
      <c r="C100" s="600" t="s">
        <v>5</v>
      </c>
      <c r="D100" s="44" t="s">
        <v>115</v>
      </c>
      <c r="E100" s="31"/>
      <c r="F100" s="268"/>
      <c r="G100" s="268"/>
      <c r="H100" s="268"/>
      <c r="I100" s="268"/>
      <c r="J100" s="43" t="str">
        <f t="shared" si="4"/>
        <v/>
      </c>
      <c r="K100" s="35" t="str">
        <f t="shared" si="5"/>
        <v/>
      </c>
      <c r="L100" s="35" t="str">
        <f t="shared" si="6"/>
        <v/>
      </c>
      <c r="M100" s="35" t="str">
        <f t="shared" si="7"/>
        <v/>
      </c>
      <c r="T100" s="28"/>
    </row>
    <row r="101" spans="1:20" ht="15" customHeight="1">
      <c r="A101" s="596"/>
      <c r="B101" s="625"/>
      <c r="C101" s="600"/>
      <c r="D101" s="44" t="s">
        <v>489</v>
      </c>
      <c r="E101" s="31"/>
      <c r="F101" s="268"/>
      <c r="G101" s="268"/>
      <c r="H101" s="268"/>
      <c r="I101" s="268"/>
      <c r="J101" s="43" t="str">
        <f t="shared" si="4"/>
        <v/>
      </c>
      <c r="K101" s="35" t="str">
        <f t="shared" si="5"/>
        <v/>
      </c>
      <c r="L101" s="35" t="str">
        <f t="shared" si="6"/>
        <v/>
      </c>
      <c r="M101" s="35" t="str">
        <f t="shared" si="7"/>
        <v/>
      </c>
      <c r="T101" s="28"/>
    </row>
    <row r="102" spans="1:20" ht="15" customHeight="1">
      <c r="A102" s="596"/>
      <c r="B102" s="625"/>
      <c r="C102" s="600" t="s">
        <v>6</v>
      </c>
      <c r="D102" s="44" t="s">
        <v>115</v>
      </c>
      <c r="E102" s="31"/>
      <c r="F102" s="268"/>
      <c r="G102" s="268"/>
      <c r="H102" s="268"/>
      <c r="I102" s="268"/>
      <c r="J102" s="43" t="str">
        <f t="shared" si="4"/>
        <v/>
      </c>
      <c r="K102" s="35" t="str">
        <f t="shared" si="5"/>
        <v/>
      </c>
      <c r="L102" s="35" t="str">
        <f t="shared" si="6"/>
        <v/>
      </c>
      <c r="M102" s="35" t="str">
        <f t="shared" si="7"/>
        <v/>
      </c>
      <c r="T102" s="28"/>
    </row>
    <row r="103" spans="1:20" ht="15" customHeight="1">
      <c r="A103" s="596"/>
      <c r="B103" s="625"/>
      <c r="C103" s="600"/>
      <c r="D103" s="44" t="s">
        <v>489</v>
      </c>
      <c r="E103" s="31"/>
      <c r="F103" s="268"/>
      <c r="G103" s="268"/>
      <c r="H103" s="268"/>
      <c r="I103" s="268"/>
      <c r="J103" s="43" t="str">
        <f t="shared" si="4"/>
        <v/>
      </c>
      <c r="K103" s="35" t="str">
        <f t="shared" si="5"/>
        <v/>
      </c>
      <c r="L103" s="35" t="str">
        <f t="shared" si="6"/>
        <v/>
      </c>
      <c r="M103" s="35" t="str">
        <f t="shared" si="7"/>
        <v/>
      </c>
      <c r="T103" s="28"/>
    </row>
    <row r="104" spans="1:20" ht="15" customHeight="1">
      <c r="A104" s="591">
        <v>12</v>
      </c>
      <c r="B104" s="592">
        <f>'1.Metas ATD H.'!B104:B111</f>
        <v>0</v>
      </c>
      <c r="C104" s="595" t="s">
        <v>3</v>
      </c>
      <c r="D104" s="37" t="s">
        <v>115</v>
      </c>
      <c r="E104" s="31"/>
      <c r="F104" s="268"/>
      <c r="G104" s="268"/>
      <c r="H104" s="268"/>
      <c r="I104" s="268"/>
      <c r="J104" s="40" t="str">
        <f t="shared" si="4"/>
        <v/>
      </c>
      <c r="K104" s="40" t="str">
        <f t="shared" si="5"/>
        <v/>
      </c>
      <c r="L104" s="40" t="str">
        <f t="shared" si="6"/>
        <v/>
      </c>
      <c r="M104" s="40" t="str">
        <f t="shared" si="7"/>
        <v/>
      </c>
      <c r="T104" s="28"/>
    </row>
    <row r="105" spans="1:20" ht="15" customHeight="1">
      <c r="A105" s="591"/>
      <c r="B105" s="593"/>
      <c r="C105" s="595"/>
      <c r="D105" s="41" t="s">
        <v>488</v>
      </c>
      <c r="E105" s="31"/>
      <c r="F105" s="268"/>
      <c r="G105" s="268"/>
      <c r="H105" s="268"/>
      <c r="I105" s="268"/>
      <c r="J105" s="40" t="str">
        <f t="shared" si="4"/>
        <v/>
      </c>
      <c r="K105" s="40" t="str">
        <f t="shared" si="5"/>
        <v/>
      </c>
      <c r="L105" s="40" t="str">
        <f t="shared" si="6"/>
        <v/>
      </c>
      <c r="M105" s="40" t="str">
        <f t="shared" si="7"/>
        <v/>
      </c>
      <c r="T105" s="28"/>
    </row>
    <row r="106" spans="1:20" ht="15" customHeight="1">
      <c r="A106" s="591"/>
      <c r="B106" s="593"/>
      <c r="C106" s="595" t="s">
        <v>4</v>
      </c>
      <c r="D106" s="37" t="s">
        <v>115</v>
      </c>
      <c r="E106" s="31"/>
      <c r="F106" s="268"/>
      <c r="G106" s="268"/>
      <c r="H106" s="268"/>
      <c r="I106" s="268"/>
      <c r="J106" s="40" t="str">
        <f t="shared" si="4"/>
        <v/>
      </c>
      <c r="K106" s="40" t="str">
        <f t="shared" si="5"/>
        <v/>
      </c>
      <c r="L106" s="40" t="str">
        <f t="shared" si="6"/>
        <v/>
      </c>
      <c r="M106" s="40" t="str">
        <f t="shared" si="7"/>
        <v/>
      </c>
      <c r="T106" s="28"/>
    </row>
    <row r="107" spans="1:20" ht="15" customHeight="1">
      <c r="A107" s="591"/>
      <c r="B107" s="593"/>
      <c r="C107" s="595"/>
      <c r="D107" s="41" t="s">
        <v>488</v>
      </c>
      <c r="E107" s="31"/>
      <c r="F107" s="268"/>
      <c r="G107" s="268"/>
      <c r="H107" s="268"/>
      <c r="I107" s="268"/>
      <c r="J107" s="40" t="str">
        <f t="shared" si="4"/>
        <v/>
      </c>
      <c r="K107" s="40" t="str">
        <f t="shared" si="5"/>
        <v/>
      </c>
      <c r="L107" s="40" t="str">
        <f t="shared" si="6"/>
        <v/>
      </c>
      <c r="M107" s="40" t="str">
        <f t="shared" si="7"/>
        <v/>
      </c>
      <c r="T107" s="28"/>
    </row>
    <row r="108" spans="1:20" ht="15" customHeight="1">
      <c r="A108" s="591"/>
      <c r="B108" s="593"/>
      <c r="C108" s="595" t="s">
        <v>5</v>
      </c>
      <c r="D108" s="41" t="s">
        <v>115</v>
      </c>
      <c r="E108" s="31"/>
      <c r="F108" s="268"/>
      <c r="G108" s="268"/>
      <c r="H108" s="268"/>
      <c r="I108" s="268"/>
      <c r="J108" s="40" t="str">
        <f t="shared" si="4"/>
        <v/>
      </c>
      <c r="K108" s="40" t="str">
        <f t="shared" si="5"/>
        <v/>
      </c>
      <c r="L108" s="40" t="str">
        <f t="shared" si="6"/>
        <v/>
      </c>
      <c r="M108" s="40" t="str">
        <f t="shared" si="7"/>
        <v/>
      </c>
      <c r="T108" s="28"/>
    </row>
    <row r="109" spans="1:20" ht="15" customHeight="1">
      <c r="A109" s="591"/>
      <c r="B109" s="593"/>
      <c r="C109" s="595"/>
      <c r="D109" s="41" t="s">
        <v>489</v>
      </c>
      <c r="E109" s="31"/>
      <c r="F109" s="268"/>
      <c r="G109" s="268"/>
      <c r="H109" s="268"/>
      <c r="I109" s="268"/>
      <c r="J109" s="40" t="str">
        <f t="shared" si="4"/>
        <v/>
      </c>
      <c r="K109" s="40" t="str">
        <f t="shared" si="5"/>
        <v/>
      </c>
      <c r="L109" s="40" t="str">
        <f t="shared" si="6"/>
        <v/>
      </c>
      <c r="M109" s="40" t="str">
        <f t="shared" si="7"/>
        <v/>
      </c>
      <c r="T109" s="28"/>
    </row>
    <row r="110" spans="1:20" ht="15" customHeight="1">
      <c r="A110" s="591"/>
      <c r="B110" s="593"/>
      <c r="C110" s="595" t="s">
        <v>6</v>
      </c>
      <c r="D110" s="41" t="s">
        <v>115</v>
      </c>
      <c r="E110" s="31"/>
      <c r="F110" s="268"/>
      <c r="G110" s="268"/>
      <c r="H110" s="268"/>
      <c r="I110" s="268"/>
      <c r="J110" s="40" t="str">
        <f t="shared" si="4"/>
        <v/>
      </c>
      <c r="K110" s="40" t="str">
        <f t="shared" si="5"/>
        <v/>
      </c>
      <c r="L110" s="40" t="str">
        <f t="shared" si="6"/>
        <v/>
      </c>
      <c r="M110" s="40" t="str">
        <f t="shared" si="7"/>
        <v/>
      </c>
      <c r="T110" s="28"/>
    </row>
    <row r="111" spans="1:20" ht="15" customHeight="1">
      <c r="A111" s="591"/>
      <c r="B111" s="594"/>
      <c r="C111" s="595"/>
      <c r="D111" s="41" t="s">
        <v>489</v>
      </c>
      <c r="E111" s="31"/>
      <c r="F111" s="268"/>
      <c r="G111" s="268"/>
      <c r="H111" s="268"/>
      <c r="I111" s="268"/>
      <c r="J111" s="40" t="str">
        <f t="shared" si="4"/>
        <v/>
      </c>
      <c r="K111" s="40" t="str">
        <f t="shared" si="5"/>
        <v/>
      </c>
      <c r="L111" s="40" t="str">
        <f t="shared" si="6"/>
        <v/>
      </c>
      <c r="M111" s="40" t="str">
        <f t="shared" si="7"/>
        <v/>
      </c>
      <c r="T111" s="28"/>
    </row>
    <row r="112" spans="1:20" ht="15" customHeight="1">
      <c r="A112" s="596">
        <v>13</v>
      </c>
      <c r="B112" s="625">
        <f>'1.Metas ATD H.'!B112:B119</f>
        <v>0</v>
      </c>
      <c r="C112" s="600" t="s">
        <v>3</v>
      </c>
      <c r="D112" s="42" t="s">
        <v>115</v>
      </c>
      <c r="E112" s="31"/>
      <c r="F112" s="268"/>
      <c r="G112" s="268"/>
      <c r="H112" s="268"/>
      <c r="I112" s="268"/>
      <c r="J112" s="43" t="str">
        <f t="shared" si="4"/>
        <v/>
      </c>
      <c r="K112" s="35" t="str">
        <f t="shared" si="5"/>
        <v/>
      </c>
      <c r="L112" s="35" t="str">
        <f t="shared" si="6"/>
        <v/>
      </c>
      <c r="M112" s="35" t="str">
        <f t="shared" si="7"/>
        <v/>
      </c>
      <c r="T112" s="28"/>
    </row>
    <row r="113" spans="1:20" ht="15" customHeight="1">
      <c r="A113" s="596"/>
      <c r="B113" s="625"/>
      <c r="C113" s="600"/>
      <c r="D113" s="44" t="s">
        <v>488</v>
      </c>
      <c r="E113" s="31"/>
      <c r="F113" s="268"/>
      <c r="G113" s="268"/>
      <c r="H113" s="268"/>
      <c r="I113" s="268"/>
      <c r="J113" s="43" t="str">
        <f t="shared" si="4"/>
        <v/>
      </c>
      <c r="K113" s="35" t="str">
        <f t="shared" si="5"/>
        <v/>
      </c>
      <c r="L113" s="35" t="str">
        <f t="shared" si="6"/>
        <v/>
      </c>
      <c r="M113" s="35" t="str">
        <f t="shared" si="7"/>
        <v/>
      </c>
      <c r="T113" s="28"/>
    </row>
    <row r="114" spans="1:20" ht="15" customHeight="1">
      <c r="A114" s="596"/>
      <c r="B114" s="625"/>
      <c r="C114" s="600" t="s">
        <v>4</v>
      </c>
      <c r="D114" s="42" t="s">
        <v>115</v>
      </c>
      <c r="E114" s="31"/>
      <c r="F114" s="268"/>
      <c r="G114" s="268"/>
      <c r="H114" s="268"/>
      <c r="I114" s="268"/>
      <c r="J114" s="43" t="str">
        <f t="shared" si="4"/>
        <v/>
      </c>
      <c r="K114" s="35" t="str">
        <f t="shared" si="5"/>
        <v/>
      </c>
      <c r="L114" s="35" t="str">
        <f t="shared" si="6"/>
        <v/>
      </c>
      <c r="M114" s="35" t="str">
        <f t="shared" si="7"/>
        <v/>
      </c>
      <c r="T114" s="28"/>
    </row>
    <row r="115" spans="1:20" ht="15" customHeight="1">
      <c r="A115" s="596"/>
      <c r="B115" s="625"/>
      <c r="C115" s="600"/>
      <c r="D115" s="44" t="s">
        <v>488</v>
      </c>
      <c r="E115" s="31"/>
      <c r="F115" s="268"/>
      <c r="G115" s="268"/>
      <c r="H115" s="268"/>
      <c r="I115" s="268"/>
      <c r="J115" s="43" t="str">
        <f t="shared" si="4"/>
        <v/>
      </c>
      <c r="K115" s="35" t="str">
        <f t="shared" si="5"/>
        <v/>
      </c>
      <c r="L115" s="35" t="str">
        <f t="shared" si="6"/>
        <v/>
      </c>
      <c r="M115" s="35" t="str">
        <f t="shared" si="7"/>
        <v/>
      </c>
      <c r="T115" s="28"/>
    </row>
    <row r="116" spans="1:20" ht="15" customHeight="1">
      <c r="A116" s="596"/>
      <c r="B116" s="625"/>
      <c r="C116" s="600" t="s">
        <v>5</v>
      </c>
      <c r="D116" s="44" t="s">
        <v>115</v>
      </c>
      <c r="E116" s="31"/>
      <c r="F116" s="268"/>
      <c r="G116" s="268"/>
      <c r="H116" s="268"/>
      <c r="I116" s="268"/>
      <c r="J116" s="43" t="str">
        <f t="shared" si="4"/>
        <v/>
      </c>
      <c r="K116" s="35" t="str">
        <f t="shared" si="5"/>
        <v/>
      </c>
      <c r="L116" s="35" t="str">
        <f t="shared" si="6"/>
        <v/>
      </c>
      <c r="M116" s="35" t="str">
        <f t="shared" si="7"/>
        <v/>
      </c>
      <c r="T116" s="28"/>
    </row>
    <row r="117" spans="1:20" ht="15" customHeight="1">
      <c r="A117" s="596"/>
      <c r="B117" s="625"/>
      <c r="C117" s="600"/>
      <c r="D117" s="44" t="s">
        <v>489</v>
      </c>
      <c r="E117" s="31"/>
      <c r="F117" s="268"/>
      <c r="G117" s="268"/>
      <c r="H117" s="268"/>
      <c r="I117" s="268"/>
      <c r="J117" s="43" t="str">
        <f t="shared" si="4"/>
        <v/>
      </c>
      <c r="K117" s="35" t="str">
        <f t="shared" si="5"/>
        <v/>
      </c>
      <c r="L117" s="35" t="str">
        <f t="shared" si="6"/>
        <v/>
      </c>
      <c r="M117" s="35" t="str">
        <f t="shared" si="7"/>
        <v/>
      </c>
      <c r="T117" s="28"/>
    </row>
    <row r="118" spans="1:20" ht="15" customHeight="1">
      <c r="A118" s="596"/>
      <c r="B118" s="625"/>
      <c r="C118" s="600" t="s">
        <v>6</v>
      </c>
      <c r="D118" s="44" t="s">
        <v>115</v>
      </c>
      <c r="E118" s="31"/>
      <c r="F118" s="268"/>
      <c r="G118" s="268"/>
      <c r="H118" s="268"/>
      <c r="I118" s="268"/>
      <c r="J118" s="43" t="str">
        <f t="shared" si="4"/>
        <v/>
      </c>
      <c r="K118" s="35" t="str">
        <f t="shared" si="5"/>
        <v/>
      </c>
      <c r="L118" s="35" t="str">
        <f t="shared" si="6"/>
        <v/>
      </c>
      <c r="M118" s="35" t="str">
        <f t="shared" si="7"/>
        <v/>
      </c>
      <c r="T118" s="28"/>
    </row>
    <row r="119" spans="1:20" ht="15" customHeight="1">
      <c r="A119" s="596"/>
      <c r="B119" s="625"/>
      <c r="C119" s="600"/>
      <c r="D119" s="44" t="s">
        <v>489</v>
      </c>
      <c r="E119" s="31"/>
      <c r="F119" s="268"/>
      <c r="G119" s="268"/>
      <c r="H119" s="268"/>
      <c r="I119" s="268"/>
      <c r="J119" s="43" t="str">
        <f t="shared" si="4"/>
        <v/>
      </c>
      <c r="K119" s="35" t="str">
        <f t="shared" si="5"/>
        <v/>
      </c>
      <c r="L119" s="35" t="str">
        <f t="shared" si="6"/>
        <v/>
      </c>
      <c r="M119" s="35" t="str">
        <f t="shared" si="7"/>
        <v/>
      </c>
      <c r="T119" s="28"/>
    </row>
    <row r="120" spans="1:20" ht="15" customHeight="1">
      <c r="A120" s="591">
        <v>14</v>
      </c>
      <c r="B120" s="592">
        <f>'1.Metas ATD H.'!B120:B127</f>
        <v>0</v>
      </c>
      <c r="C120" s="595" t="s">
        <v>3</v>
      </c>
      <c r="D120" s="37" t="s">
        <v>115</v>
      </c>
      <c r="E120" s="31"/>
      <c r="F120" s="268"/>
      <c r="G120" s="268"/>
      <c r="H120" s="268"/>
      <c r="I120" s="268"/>
      <c r="J120" s="40" t="str">
        <f t="shared" si="4"/>
        <v/>
      </c>
      <c r="K120" s="40" t="str">
        <f t="shared" si="5"/>
        <v/>
      </c>
      <c r="L120" s="40" t="str">
        <f t="shared" si="6"/>
        <v/>
      </c>
      <c r="M120" s="40" t="str">
        <f t="shared" si="7"/>
        <v/>
      </c>
      <c r="T120" s="28"/>
    </row>
    <row r="121" spans="1:20" ht="15" customHeight="1">
      <c r="A121" s="591"/>
      <c r="B121" s="593"/>
      <c r="C121" s="595"/>
      <c r="D121" s="41" t="s">
        <v>488</v>
      </c>
      <c r="E121" s="31"/>
      <c r="F121" s="268"/>
      <c r="G121" s="268"/>
      <c r="H121" s="268"/>
      <c r="I121" s="268"/>
      <c r="J121" s="40" t="str">
        <f t="shared" si="4"/>
        <v/>
      </c>
      <c r="K121" s="40" t="str">
        <f t="shared" si="5"/>
        <v/>
      </c>
      <c r="L121" s="40" t="str">
        <f t="shared" si="6"/>
        <v/>
      </c>
      <c r="M121" s="40" t="str">
        <f t="shared" si="7"/>
        <v/>
      </c>
      <c r="T121" s="28"/>
    </row>
    <row r="122" spans="1:20" ht="15" customHeight="1">
      <c r="A122" s="591"/>
      <c r="B122" s="593"/>
      <c r="C122" s="595" t="s">
        <v>4</v>
      </c>
      <c r="D122" s="37" t="s">
        <v>115</v>
      </c>
      <c r="E122" s="31"/>
      <c r="F122" s="268"/>
      <c r="G122" s="268"/>
      <c r="H122" s="268"/>
      <c r="I122" s="268"/>
      <c r="J122" s="40" t="str">
        <f t="shared" si="4"/>
        <v/>
      </c>
      <c r="K122" s="40" t="str">
        <f t="shared" si="5"/>
        <v/>
      </c>
      <c r="L122" s="40" t="str">
        <f t="shared" si="6"/>
        <v/>
      </c>
      <c r="M122" s="40" t="str">
        <f t="shared" si="7"/>
        <v/>
      </c>
      <c r="T122" s="28"/>
    </row>
    <row r="123" spans="1:20" ht="15" customHeight="1">
      <c r="A123" s="591"/>
      <c r="B123" s="593"/>
      <c r="C123" s="595"/>
      <c r="D123" s="41" t="s">
        <v>488</v>
      </c>
      <c r="E123" s="31"/>
      <c r="F123" s="268"/>
      <c r="G123" s="268"/>
      <c r="H123" s="268"/>
      <c r="I123" s="268"/>
      <c r="J123" s="40" t="str">
        <f t="shared" si="4"/>
        <v/>
      </c>
      <c r="K123" s="40" t="str">
        <f t="shared" si="5"/>
        <v/>
      </c>
      <c r="L123" s="40" t="str">
        <f t="shared" si="6"/>
        <v/>
      </c>
      <c r="M123" s="40" t="str">
        <f t="shared" si="7"/>
        <v/>
      </c>
      <c r="T123" s="28"/>
    </row>
    <row r="124" spans="1:20" ht="15" customHeight="1">
      <c r="A124" s="591"/>
      <c r="B124" s="593"/>
      <c r="C124" s="595" t="s">
        <v>5</v>
      </c>
      <c r="D124" s="41" t="s">
        <v>115</v>
      </c>
      <c r="E124" s="31"/>
      <c r="F124" s="268"/>
      <c r="G124" s="268"/>
      <c r="H124" s="268"/>
      <c r="I124" s="268"/>
      <c r="J124" s="40" t="str">
        <f t="shared" si="4"/>
        <v/>
      </c>
      <c r="K124" s="40" t="str">
        <f t="shared" si="5"/>
        <v/>
      </c>
      <c r="L124" s="40" t="str">
        <f t="shared" si="6"/>
        <v/>
      </c>
      <c r="M124" s="40" t="str">
        <f t="shared" si="7"/>
        <v/>
      </c>
      <c r="T124" s="28"/>
    </row>
    <row r="125" spans="1:20" ht="15" customHeight="1">
      <c r="A125" s="591"/>
      <c r="B125" s="593"/>
      <c r="C125" s="595"/>
      <c r="D125" s="41" t="s">
        <v>489</v>
      </c>
      <c r="E125" s="31"/>
      <c r="F125" s="268"/>
      <c r="G125" s="268"/>
      <c r="H125" s="268"/>
      <c r="I125" s="268"/>
      <c r="J125" s="40" t="str">
        <f t="shared" si="4"/>
        <v/>
      </c>
      <c r="K125" s="40" t="str">
        <f t="shared" si="5"/>
        <v/>
      </c>
      <c r="L125" s="40" t="str">
        <f t="shared" si="6"/>
        <v/>
      </c>
      <c r="M125" s="40" t="str">
        <f t="shared" si="7"/>
        <v/>
      </c>
      <c r="T125" s="28"/>
    </row>
    <row r="126" spans="1:20" ht="15" customHeight="1">
      <c r="A126" s="591"/>
      <c r="B126" s="593"/>
      <c r="C126" s="595" t="s">
        <v>6</v>
      </c>
      <c r="D126" s="41" t="s">
        <v>115</v>
      </c>
      <c r="E126" s="31"/>
      <c r="F126" s="268"/>
      <c r="G126" s="268"/>
      <c r="H126" s="268"/>
      <c r="I126" s="268"/>
      <c r="J126" s="40" t="str">
        <f t="shared" si="4"/>
        <v/>
      </c>
      <c r="K126" s="40" t="str">
        <f t="shared" si="5"/>
        <v/>
      </c>
      <c r="L126" s="40" t="str">
        <f t="shared" si="6"/>
        <v/>
      </c>
      <c r="M126" s="40" t="str">
        <f t="shared" si="7"/>
        <v/>
      </c>
      <c r="T126" s="28"/>
    </row>
    <row r="127" spans="1:20" ht="15" customHeight="1">
      <c r="A127" s="591"/>
      <c r="B127" s="594"/>
      <c r="C127" s="595"/>
      <c r="D127" s="41" t="s">
        <v>489</v>
      </c>
      <c r="E127" s="31"/>
      <c r="F127" s="268"/>
      <c r="G127" s="268"/>
      <c r="H127" s="268"/>
      <c r="I127" s="268"/>
      <c r="J127" s="40" t="str">
        <f t="shared" si="4"/>
        <v/>
      </c>
      <c r="K127" s="40" t="str">
        <f t="shared" si="5"/>
        <v/>
      </c>
      <c r="L127" s="40" t="str">
        <f t="shared" si="6"/>
        <v/>
      </c>
      <c r="M127" s="40" t="str">
        <f t="shared" si="7"/>
        <v/>
      </c>
      <c r="T127" s="28"/>
    </row>
    <row r="128" spans="1:20" ht="15" customHeight="1">
      <c r="A128" s="596">
        <v>15</v>
      </c>
      <c r="B128" s="636">
        <f>'1.Metas ATD H.'!B128:B135</f>
        <v>0</v>
      </c>
      <c r="C128" s="600" t="s">
        <v>3</v>
      </c>
      <c r="D128" s="42" t="s">
        <v>115</v>
      </c>
      <c r="E128" s="31"/>
      <c r="F128" s="268"/>
      <c r="G128" s="268"/>
      <c r="H128" s="268"/>
      <c r="I128" s="268"/>
      <c r="J128" s="43" t="str">
        <f t="shared" si="4"/>
        <v/>
      </c>
      <c r="K128" s="35" t="str">
        <f t="shared" si="5"/>
        <v/>
      </c>
      <c r="L128" s="35" t="str">
        <f t="shared" si="6"/>
        <v/>
      </c>
      <c r="M128" s="35" t="str">
        <f t="shared" si="7"/>
        <v/>
      </c>
      <c r="T128" s="28"/>
    </row>
    <row r="129" spans="1:20" ht="15" customHeight="1">
      <c r="A129" s="596"/>
      <c r="B129" s="637"/>
      <c r="C129" s="600"/>
      <c r="D129" s="44" t="s">
        <v>488</v>
      </c>
      <c r="E129" s="31"/>
      <c r="F129" s="268"/>
      <c r="G129" s="268"/>
      <c r="H129" s="268"/>
      <c r="I129" s="268"/>
      <c r="J129" s="43" t="str">
        <f t="shared" si="4"/>
        <v/>
      </c>
      <c r="K129" s="35" t="str">
        <f t="shared" si="5"/>
        <v/>
      </c>
      <c r="L129" s="35" t="str">
        <f t="shared" si="6"/>
        <v/>
      </c>
      <c r="M129" s="35" t="str">
        <f t="shared" si="7"/>
        <v/>
      </c>
      <c r="T129" s="28"/>
    </row>
    <row r="130" spans="1:20" ht="15" customHeight="1">
      <c r="A130" s="596"/>
      <c r="B130" s="637"/>
      <c r="C130" s="600" t="s">
        <v>4</v>
      </c>
      <c r="D130" s="42" t="s">
        <v>115</v>
      </c>
      <c r="E130" s="31"/>
      <c r="F130" s="268"/>
      <c r="G130" s="268"/>
      <c r="H130" s="268"/>
      <c r="I130" s="268"/>
      <c r="J130" s="43" t="str">
        <f t="shared" si="4"/>
        <v/>
      </c>
      <c r="K130" s="35" t="str">
        <f t="shared" si="5"/>
        <v/>
      </c>
      <c r="L130" s="35" t="str">
        <f t="shared" si="6"/>
        <v/>
      </c>
      <c r="M130" s="35" t="str">
        <f t="shared" si="7"/>
        <v/>
      </c>
      <c r="T130" s="28"/>
    </row>
    <row r="131" spans="1:20" ht="15" customHeight="1">
      <c r="A131" s="596"/>
      <c r="B131" s="637"/>
      <c r="C131" s="600"/>
      <c r="D131" s="44" t="s">
        <v>488</v>
      </c>
      <c r="E131" s="31"/>
      <c r="F131" s="268"/>
      <c r="G131" s="268"/>
      <c r="H131" s="268"/>
      <c r="I131" s="268"/>
      <c r="J131" s="43" t="str">
        <f t="shared" si="4"/>
        <v/>
      </c>
      <c r="K131" s="35" t="str">
        <f t="shared" si="5"/>
        <v/>
      </c>
      <c r="L131" s="35" t="str">
        <f t="shared" si="6"/>
        <v/>
      </c>
      <c r="M131" s="35" t="str">
        <f t="shared" si="7"/>
        <v/>
      </c>
      <c r="T131" s="28"/>
    </row>
    <row r="132" spans="1:20" ht="15" customHeight="1">
      <c r="A132" s="596"/>
      <c r="B132" s="637"/>
      <c r="C132" s="600" t="s">
        <v>5</v>
      </c>
      <c r="D132" s="44" t="s">
        <v>115</v>
      </c>
      <c r="E132" s="31"/>
      <c r="F132" s="268"/>
      <c r="G132" s="268"/>
      <c r="H132" s="268"/>
      <c r="I132" s="268"/>
      <c r="J132" s="43" t="str">
        <f t="shared" si="4"/>
        <v/>
      </c>
      <c r="K132" s="35" t="str">
        <f t="shared" si="5"/>
        <v/>
      </c>
      <c r="L132" s="35" t="str">
        <f t="shared" si="6"/>
        <v/>
      </c>
      <c r="M132" s="35" t="str">
        <f t="shared" si="7"/>
        <v/>
      </c>
      <c r="T132" s="28"/>
    </row>
    <row r="133" spans="1:20" ht="15" customHeight="1">
      <c r="A133" s="596"/>
      <c r="B133" s="637"/>
      <c r="C133" s="600"/>
      <c r="D133" s="44" t="s">
        <v>489</v>
      </c>
      <c r="E133" s="31"/>
      <c r="F133" s="268"/>
      <c r="G133" s="268"/>
      <c r="H133" s="268"/>
      <c r="I133" s="268"/>
      <c r="J133" s="43" t="str">
        <f t="shared" si="4"/>
        <v/>
      </c>
      <c r="K133" s="35" t="str">
        <f t="shared" si="5"/>
        <v/>
      </c>
      <c r="L133" s="35" t="str">
        <f t="shared" si="6"/>
        <v/>
      </c>
      <c r="M133" s="35" t="str">
        <f t="shared" si="7"/>
        <v/>
      </c>
      <c r="T133" s="28"/>
    </row>
    <row r="134" spans="1:20" ht="15" customHeight="1">
      <c r="A134" s="596"/>
      <c r="B134" s="637"/>
      <c r="C134" s="600" t="s">
        <v>6</v>
      </c>
      <c r="D134" s="44" t="s">
        <v>115</v>
      </c>
      <c r="E134" s="31"/>
      <c r="F134" s="268"/>
      <c r="G134" s="268"/>
      <c r="H134" s="268"/>
      <c r="I134" s="268"/>
      <c r="J134" s="43" t="str">
        <f t="shared" si="4"/>
        <v/>
      </c>
      <c r="K134" s="35" t="str">
        <f t="shared" si="5"/>
        <v/>
      </c>
      <c r="L134" s="35" t="str">
        <f t="shared" si="6"/>
        <v/>
      </c>
      <c r="M134" s="35" t="str">
        <f t="shared" si="7"/>
        <v/>
      </c>
      <c r="T134" s="28"/>
    </row>
    <row r="135" spans="1:20" ht="15" customHeight="1">
      <c r="A135" s="596"/>
      <c r="B135" s="641"/>
      <c r="C135" s="600"/>
      <c r="D135" s="44" t="s">
        <v>489</v>
      </c>
      <c r="E135" s="31"/>
      <c r="F135" s="268"/>
      <c r="G135" s="268"/>
      <c r="H135" s="268"/>
      <c r="I135" s="268"/>
      <c r="J135" s="43" t="str">
        <f t="shared" si="4"/>
        <v/>
      </c>
      <c r="K135" s="35" t="str">
        <f t="shared" si="5"/>
        <v/>
      </c>
      <c r="L135" s="35" t="str">
        <f t="shared" si="6"/>
        <v/>
      </c>
      <c r="M135" s="35" t="str">
        <f t="shared" si="7"/>
        <v/>
      </c>
      <c r="T135" s="28"/>
    </row>
    <row r="136" spans="1:20" ht="15" customHeight="1">
      <c r="A136" s="591">
        <v>16</v>
      </c>
      <c r="B136" s="592">
        <f>'1.Metas ATD H.'!B136:B143</f>
        <v>0</v>
      </c>
      <c r="C136" s="595" t="s">
        <v>3</v>
      </c>
      <c r="D136" s="37" t="s">
        <v>115</v>
      </c>
      <c r="E136" s="31"/>
      <c r="F136" s="268"/>
      <c r="G136" s="268"/>
      <c r="H136" s="268"/>
      <c r="I136" s="268"/>
      <c r="J136" s="40" t="str">
        <f t="shared" si="4"/>
        <v/>
      </c>
      <c r="K136" s="40" t="str">
        <f t="shared" si="5"/>
        <v/>
      </c>
      <c r="L136" s="40" t="str">
        <f t="shared" si="6"/>
        <v/>
      </c>
      <c r="M136" s="40" t="str">
        <f t="shared" si="7"/>
        <v/>
      </c>
      <c r="T136" s="28"/>
    </row>
    <row r="137" spans="1:20" ht="15" customHeight="1">
      <c r="A137" s="591"/>
      <c r="B137" s="593"/>
      <c r="C137" s="595"/>
      <c r="D137" s="41" t="s">
        <v>488</v>
      </c>
      <c r="E137" s="31"/>
      <c r="F137" s="268"/>
      <c r="G137" s="268"/>
      <c r="H137" s="268"/>
      <c r="I137" s="268"/>
      <c r="J137" s="40" t="str">
        <f t="shared" si="4"/>
        <v/>
      </c>
      <c r="K137" s="40" t="str">
        <f t="shared" si="5"/>
        <v/>
      </c>
      <c r="L137" s="40" t="str">
        <f t="shared" si="6"/>
        <v/>
      </c>
      <c r="M137" s="40" t="str">
        <f t="shared" si="7"/>
        <v/>
      </c>
      <c r="T137" s="28"/>
    </row>
    <row r="138" spans="1:20" ht="15" customHeight="1">
      <c r="A138" s="591"/>
      <c r="B138" s="593"/>
      <c r="C138" s="595" t="s">
        <v>4</v>
      </c>
      <c r="D138" s="37" t="s">
        <v>115</v>
      </c>
      <c r="E138" s="31"/>
      <c r="F138" s="268"/>
      <c r="G138" s="268"/>
      <c r="H138" s="268"/>
      <c r="I138" s="268"/>
      <c r="J138" s="40" t="str">
        <f t="shared" si="4"/>
        <v/>
      </c>
      <c r="K138" s="40" t="str">
        <f t="shared" si="5"/>
        <v/>
      </c>
      <c r="L138" s="40" t="str">
        <f t="shared" si="6"/>
        <v/>
      </c>
      <c r="M138" s="40" t="str">
        <f t="shared" si="7"/>
        <v/>
      </c>
      <c r="T138" s="28"/>
    </row>
    <row r="139" spans="1:20" ht="15" customHeight="1">
      <c r="A139" s="591"/>
      <c r="B139" s="593"/>
      <c r="C139" s="595"/>
      <c r="D139" s="41" t="s">
        <v>488</v>
      </c>
      <c r="E139" s="31"/>
      <c r="F139" s="268"/>
      <c r="G139" s="268"/>
      <c r="H139" s="268"/>
      <c r="I139" s="268"/>
      <c r="J139" s="40" t="str">
        <f t="shared" si="4"/>
        <v/>
      </c>
      <c r="K139" s="40" t="str">
        <f t="shared" si="5"/>
        <v/>
      </c>
      <c r="L139" s="40" t="str">
        <f t="shared" si="6"/>
        <v/>
      </c>
      <c r="M139" s="40" t="str">
        <f t="shared" si="7"/>
        <v/>
      </c>
      <c r="T139" s="28"/>
    </row>
    <row r="140" spans="1:20" ht="15" customHeight="1">
      <c r="A140" s="591"/>
      <c r="B140" s="593"/>
      <c r="C140" s="595" t="s">
        <v>5</v>
      </c>
      <c r="D140" s="41" t="s">
        <v>115</v>
      </c>
      <c r="E140" s="31"/>
      <c r="F140" s="268"/>
      <c r="G140" s="268"/>
      <c r="H140" s="268"/>
      <c r="I140" s="268"/>
      <c r="J140" s="40" t="str">
        <f t="shared" si="4"/>
        <v/>
      </c>
      <c r="K140" s="40" t="str">
        <f t="shared" si="5"/>
        <v/>
      </c>
      <c r="L140" s="40" t="str">
        <f t="shared" si="6"/>
        <v/>
      </c>
      <c r="M140" s="40" t="str">
        <f t="shared" si="7"/>
        <v/>
      </c>
      <c r="T140" s="28"/>
    </row>
    <row r="141" spans="1:20" ht="15" customHeight="1">
      <c r="A141" s="591"/>
      <c r="B141" s="593"/>
      <c r="C141" s="595"/>
      <c r="D141" s="41" t="s">
        <v>489</v>
      </c>
      <c r="E141" s="31"/>
      <c r="F141" s="268"/>
      <c r="G141" s="268"/>
      <c r="H141" s="268"/>
      <c r="I141" s="268"/>
      <c r="J141" s="40" t="str">
        <f t="shared" si="4"/>
        <v/>
      </c>
      <c r="K141" s="40" t="str">
        <f t="shared" si="5"/>
        <v/>
      </c>
      <c r="L141" s="40" t="str">
        <f t="shared" si="6"/>
        <v/>
      </c>
      <c r="M141" s="40" t="str">
        <f t="shared" si="7"/>
        <v/>
      </c>
      <c r="T141" s="28"/>
    </row>
    <row r="142" spans="1:20" ht="15" customHeight="1">
      <c r="A142" s="591"/>
      <c r="B142" s="593"/>
      <c r="C142" s="595" t="s">
        <v>6</v>
      </c>
      <c r="D142" s="41" t="s">
        <v>115</v>
      </c>
      <c r="E142" s="31"/>
      <c r="F142" s="268"/>
      <c r="G142" s="268"/>
      <c r="H142" s="268"/>
      <c r="I142" s="268"/>
      <c r="J142" s="40" t="str">
        <f t="shared" si="4"/>
        <v/>
      </c>
      <c r="K142" s="40" t="str">
        <f t="shared" si="5"/>
        <v/>
      </c>
      <c r="L142" s="40" t="str">
        <f t="shared" si="6"/>
        <v/>
      </c>
      <c r="M142" s="40" t="str">
        <f t="shared" si="7"/>
        <v/>
      </c>
      <c r="T142" s="28"/>
    </row>
    <row r="143" spans="1:20" ht="15" customHeight="1">
      <c r="A143" s="591"/>
      <c r="B143" s="594"/>
      <c r="C143" s="595"/>
      <c r="D143" s="41" t="s">
        <v>489</v>
      </c>
      <c r="E143" s="31"/>
      <c r="F143" s="268"/>
      <c r="G143" s="268"/>
      <c r="H143" s="268"/>
      <c r="I143" s="268"/>
      <c r="J143" s="40" t="str">
        <f t="shared" si="4"/>
        <v/>
      </c>
      <c r="K143" s="40" t="str">
        <f t="shared" si="5"/>
        <v/>
      </c>
      <c r="L143" s="40" t="str">
        <f t="shared" si="6"/>
        <v/>
      </c>
      <c r="M143" s="40" t="str">
        <f t="shared" si="7"/>
        <v/>
      </c>
      <c r="T143" s="28"/>
    </row>
    <row r="144" spans="1:20" ht="15" customHeight="1">
      <c r="A144" s="596">
        <v>17</v>
      </c>
      <c r="B144" s="625">
        <f>'1.Metas ATD H.'!B144:B151</f>
        <v>0</v>
      </c>
      <c r="C144" s="600" t="s">
        <v>3</v>
      </c>
      <c r="D144" s="42" t="s">
        <v>115</v>
      </c>
      <c r="E144" s="31"/>
      <c r="F144" s="268"/>
      <c r="G144" s="268"/>
      <c r="H144" s="268"/>
      <c r="I144" s="268"/>
      <c r="J144" s="43" t="str">
        <f t="shared" si="4"/>
        <v/>
      </c>
      <c r="K144" s="35" t="str">
        <f t="shared" si="5"/>
        <v/>
      </c>
      <c r="L144" s="35" t="str">
        <f t="shared" si="6"/>
        <v/>
      </c>
      <c r="M144" s="35" t="str">
        <f t="shared" si="7"/>
        <v/>
      </c>
      <c r="T144" s="28"/>
    </row>
    <row r="145" spans="1:20" ht="15" customHeight="1">
      <c r="A145" s="596"/>
      <c r="B145" s="625"/>
      <c r="C145" s="600"/>
      <c r="D145" s="44" t="s">
        <v>488</v>
      </c>
      <c r="E145" s="31"/>
      <c r="F145" s="268"/>
      <c r="G145" s="268"/>
      <c r="H145" s="268"/>
      <c r="I145" s="268"/>
      <c r="J145" s="43" t="str">
        <f t="shared" ref="J145:J208" si="8">IFERROR((F145/E145),"")</f>
        <v/>
      </c>
      <c r="K145" s="35" t="str">
        <f t="shared" ref="K145:K208" si="9">IFERROR(((F145+G145)/E145),"")</f>
        <v/>
      </c>
      <c r="L145" s="35" t="str">
        <f t="shared" ref="L145:L208" si="10">IFERROR(((F145+G145+H145)/E145),"")</f>
        <v/>
      </c>
      <c r="M145" s="35" t="str">
        <f t="shared" ref="M145:M208" si="11">IFERROR(((F145+G145+H145+I145)/E145),"")</f>
        <v/>
      </c>
      <c r="T145" s="28"/>
    </row>
    <row r="146" spans="1:20" ht="15" customHeight="1">
      <c r="A146" s="596"/>
      <c r="B146" s="625"/>
      <c r="C146" s="600" t="s">
        <v>4</v>
      </c>
      <c r="D146" s="42" t="s">
        <v>115</v>
      </c>
      <c r="E146" s="31"/>
      <c r="F146" s="268"/>
      <c r="G146" s="268"/>
      <c r="H146" s="268"/>
      <c r="I146" s="268"/>
      <c r="J146" s="43" t="str">
        <f t="shared" si="8"/>
        <v/>
      </c>
      <c r="K146" s="35" t="str">
        <f t="shared" si="9"/>
        <v/>
      </c>
      <c r="L146" s="35" t="str">
        <f t="shared" si="10"/>
        <v/>
      </c>
      <c r="M146" s="35" t="str">
        <f t="shared" si="11"/>
        <v/>
      </c>
      <c r="T146" s="28"/>
    </row>
    <row r="147" spans="1:20" ht="15" customHeight="1">
      <c r="A147" s="596"/>
      <c r="B147" s="625"/>
      <c r="C147" s="600"/>
      <c r="D147" s="44" t="s">
        <v>488</v>
      </c>
      <c r="E147" s="31"/>
      <c r="F147" s="268"/>
      <c r="G147" s="268"/>
      <c r="H147" s="268"/>
      <c r="I147" s="268"/>
      <c r="J147" s="43" t="str">
        <f t="shared" si="8"/>
        <v/>
      </c>
      <c r="K147" s="35" t="str">
        <f t="shared" si="9"/>
        <v/>
      </c>
      <c r="L147" s="35" t="str">
        <f t="shared" si="10"/>
        <v/>
      </c>
      <c r="M147" s="35" t="str">
        <f t="shared" si="11"/>
        <v/>
      </c>
      <c r="T147" s="28"/>
    </row>
    <row r="148" spans="1:20" ht="15" customHeight="1">
      <c r="A148" s="596"/>
      <c r="B148" s="625"/>
      <c r="C148" s="600" t="s">
        <v>5</v>
      </c>
      <c r="D148" s="44" t="s">
        <v>115</v>
      </c>
      <c r="E148" s="31"/>
      <c r="F148" s="268"/>
      <c r="G148" s="268"/>
      <c r="H148" s="268"/>
      <c r="I148" s="268"/>
      <c r="J148" s="43" t="str">
        <f t="shared" si="8"/>
        <v/>
      </c>
      <c r="K148" s="35" t="str">
        <f t="shared" si="9"/>
        <v/>
      </c>
      <c r="L148" s="35" t="str">
        <f t="shared" si="10"/>
        <v/>
      </c>
      <c r="M148" s="35" t="str">
        <f t="shared" si="11"/>
        <v/>
      </c>
      <c r="T148" s="28"/>
    </row>
    <row r="149" spans="1:20" ht="15" customHeight="1">
      <c r="A149" s="596"/>
      <c r="B149" s="625"/>
      <c r="C149" s="600"/>
      <c r="D149" s="44" t="s">
        <v>489</v>
      </c>
      <c r="E149" s="31"/>
      <c r="F149" s="268"/>
      <c r="G149" s="268"/>
      <c r="H149" s="268"/>
      <c r="I149" s="268"/>
      <c r="J149" s="43" t="str">
        <f t="shared" si="8"/>
        <v/>
      </c>
      <c r="K149" s="35" t="str">
        <f t="shared" si="9"/>
        <v/>
      </c>
      <c r="L149" s="35" t="str">
        <f t="shared" si="10"/>
        <v/>
      </c>
      <c r="M149" s="35" t="str">
        <f t="shared" si="11"/>
        <v/>
      </c>
      <c r="T149" s="28"/>
    </row>
    <row r="150" spans="1:20" ht="15" customHeight="1">
      <c r="A150" s="596"/>
      <c r="B150" s="625"/>
      <c r="C150" s="600" t="s">
        <v>6</v>
      </c>
      <c r="D150" s="44" t="s">
        <v>115</v>
      </c>
      <c r="E150" s="31"/>
      <c r="F150" s="268"/>
      <c r="G150" s="268"/>
      <c r="H150" s="268"/>
      <c r="I150" s="268"/>
      <c r="J150" s="43" t="str">
        <f t="shared" si="8"/>
        <v/>
      </c>
      <c r="K150" s="35" t="str">
        <f t="shared" si="9"/>
        <v/>
      </c>
      <c r="L150" s="35" t="str">
        <f t="shared" si="10"/>
        <v/>
      </c>
      <c r="M150" s="35" t="str">
        <f t="shared" si="11"/>
        <v/>
      </c>
      <c r="T150" s="28"/>
    </row>
    <row r="151" spans="1:20" ht="15" customHeight="1">
      <c r="A151" s="596"/>
      <c r="B151" s="625"/>
      <c r="C151" s="600"/>
      <c r="D151" s="44" t="s">
        <v>489</v>
      </c>
      <c r="E151" s="31"/>
      <c r="F151" s="268"/>
      <c r="G151" s="268"/>
      <c r="H151" s="268"/>
      <c r="I151" s="268"/>
      <c r="J151" s="43" t="str">
        <f t="shared" si="8"/>
        <v/>
      </c>
      <c r="K151" s="35" t="str">
        <f t="shared" si="9"/>
        <v/>
      </c>
      <c r="L151" s="35" t="str">
        <f t="shared" si="10"/>
        <v/>
      </c>
      <c r="M151" s="35" t="str">
        <f t="shared" si="11"/>
        <v/>
      </c>
      <c r="T151" s="28"/>
    </row>
    <row r="152" spans="1:20" ht="15" customHeight="1">
      <c r="A152" s="591">
        <v>18</v>
      </c>
      <c r="B152" s="592">
        <f>'1.Metas ATD H.'!B152:B159</f>
        <v>0</v>
      </c>
      <c r="C152" s="595" t="s">
        <v>3</v>
      </c>
      <c r="D152" s="37" t="s">
        <v>115</v>
      </c>
      <c r="E152" s="31"/>
      <c r="F152" s="268"/>
      <c r="G152" s="268"/>
      <c r="H152" s="268"/>
      <c r="I152" s="268"/>
      <c r="J152" s="40" t="str">
        <f t="shared" si="8"/>
        <v/>
      </c>
      <c r="K152" s="40" t="str">
        <f t="shared" si="9"/>
        <v/>
      </c>
      <c r="L152" s="40" t="str">
        <f t="shared" si="10"/>
        <v/>
      </c>
      <c r="M152" s="40" t="str">
        <f t="shared" si="11"/>
        <v/>
      </c>
      <c r="T152" s="28"/>
    </row>
    <row r="153" spans="1:20" ht="15" customHeight="1">
      <c r="A153" s="591"/>
      <c r="B153" s="593"/>
      <c r="C153" s="595"/>
      <c r="D153" s="41" t="s">
        <v>488</v>
      </c>
      <c r="E153" s="31"/>
      <c r="F153" s="268"/>
      <c r="G153" s="268"/>
      <c r="H153" s="268"/>
      <c r="I153" s="268"/>
      <c r="J153" s="40" t="str">
        <f t="shared" si="8"/>
        <v/>
      </c>
      <c r="K153" s="40" t="str">
        <f t="shared" si="9"/>
        <v/>
      </c>
      <c r="L153" s="40" t="str">
        <f t="shared" si="10"/>
        <v/>
      </c>
      <c r="M153" s="40" t="str">
        <f t="shared" si="11"/>
        <v/>
      </c>
      <c r="T153" s="28"/>
    </row>
    <row r="154" spans="1:20" ht="15" customHeight="1">
      <c r="A154" s="591"/>
      <c r="B154" s="593"/>
      <c r="C154" s="595" t="s">
        <v>4</v>
      </c>
      <c r="D154" s="37" t="s">
        <v>115</v>
      </c>
      <c r="E154" s="31"/>
      <c r="F154" s="268"/>
      <c r="G154" s="268"/>
      <c r="H154" s="268"/>
      <c r="I154" s="268"/>
      <c r="J154" s="40" t="str">
        <f t="shared" si="8"/>
        <v/>
      </c>
      <c r="K154" s="40" t="str">
        <f t="shared" si="9"/>
        <v/>
      </c>
      <c r="L154" s="40" t="str">
        <f t="shared" si="10"/>
        <v/>
      </c>
      <c r="M154" s="40" t="str">
        <f t="shared" si="11"/>
        <v/>
      </c>
      <c r="T154" s="28"/>
    </row>
    <row r="155" spans="1:20" ht="15" customHeight="1">
      <c r="A155" s="591"/>
      <c r="B155" s="593"/>
      <c r="C155" s="595"/>
      <c r="D155" s="41" t="s">
        <v>488</v>
      </c>
      <c r="E155" s="31"/>
      <c r="F155" s="268"/>
      <c r="G155" s="268"/>
      <c r="H155" s="268"/>
      <c r="I155" s="268"/>
      <c r="J155" s="40" t="str">
        <f t="shared" si="8"/>
        <v/>
      </c>
      <c r="K155" s="40" t="str">
        <f t="shared" si="9"/>
        <v/>
      </c>
      <c r="L155" s="40" t="str">
        <f t="shared" si="10"/>
        <v/>
      </c>
      <c r="M155" s="40" t="str">
        <f t="shared" si="11"/>
        <v/>
      </c>
      <c r="T155" s="28"/>
    </row>
    <row r="156" spans="1:20" ht="15" customHeight="1">
      <c r="A156" s="591"/>
      <c r="B156" s="593"/>
      <c r="C156" s="595" t="s">
        <v>5</v>
      </c>
      <c r="D156" s="41" t="s">
        <v>115</v>
      </c>
      <c r="E156" s="31"/>
      <c r="F156" s="268"/>
      <c r="G156" s="268"/>
      <c r="H156" s="268"/>
      <c r="I156" s="268"/>
      <c r="J156" s="40" t="str">
        <f t="shared" si="8"/>
        <v/>
      </c>
      <c r="K156" s="40" t="str">
        <f t="shared" si="9"/>
        <v/>
      </c>
      <c r="L156" s="40" t="str">
        <f t="shared" si="10"/>
        <v/>
      </c>
      <c r="M156" s="40" t="str">
        <f t="shared" si="11"/>
        <v/>
      </c>
      <c r="T156" s="28"/>
    </row>
    <row r="157" spans="1:20" ht="15" customHeight="1">
      <c r="A157" s="591"/>
      <c r="B157" s="593"/>
      <c r="C157" s="595"/>
      <c r="D157" s="41" t="s">
        <v>489</v>
      </c>
      <c r="E157" s="31"/>
      <c r="F157" s="268"/>
      <c r="G157" s="268"/>
      <c r="H157" s="268"/>
      <c r="I157" s="268"/>
      <c r="J157" s="40" t="str">
        <f t="shared" si="8"/>
        <v/>
      </c>
      <c r="K157" s="40" t="str">
        <f t="shared" si="9"/>
        <v/>
      </c>
      <c r="L157" s="40" t="str">
        <f t="shared" si="10"/>
        <v/>
      </c>
      <c r="M157" s="40" t="str">
        <f t="shared" si="11"/>
        <v/>
      </c>
      <c r="T157" s="28"/>
    </row>
    <row r="158" spans="1:20" ht="15" customHeight="1">
      <c r="A158" s="591"/>
      <c r="B158" s="593"/>
      <c r="C158" s="595" t="s">
        <v>6</v>
      </c>
      <c r="D158" s="41" t="s">
        <v>115</v>
      </c>
      <c r="E158" s="31"/>
      <c r="F158" s="268"/>
      <c r="G158" s="268"/>
      <c r="H158" s="268"/>
      <c r="I158" s="268"/>
      <c r="J158" s="40" t="str">
        <f t="shared" si="8"/>
        <v/>
      </c>
      <c r="K158" s="40" t="str">
        <f t="shared" si="9"/>
        <v/>
      </c>
      <c r="L158" s="40" t="str">
        <f t="shared" si="10"/>
        <v/>
      </c>
      <c r="M158" s="40" t="str">
        <f t="shared" si="11"/>
        <v/>
      </c>
      <c r="T158" s="28"/>
    </row>
    <row r="159" spans="1:20" ht="15" customHeight="1">
      <c r="A159" s="591"/>
      <c r="B159" s="594"/>
      <c r="C159" s="595"/>
      <c r="D159" s="41" t="s">
        <v>489</v>
      </c>
      <c r="E159" s="31"/>
      <c r="F159" s="268"/>
      <c r="G159" s="268"/>
      <c r="H159" s="268"/>
      <c r="I159" s="268"/>
      <c r="J159" s="40" t="str">
        <f t="shared" si="8"/>
        <v/>
      </c>
      <c r="K159" s="40" t="str">
        <f t="shared" si="9"/>
        <v/>
      </c>
      <c r="L159" s="40" t="str">
        <f t="shared" si="10"/>
        <v/>
      </c>
      <c r="M159" s="40" t="str">
        <f t="shared" si="11"/>
        <v/>
      </c>
      <c r="T159" s="28"/>
    </row>
    <row r="160" spans="1:20" ht="15" customHeight="1">
      <c r="A160" s="596">
        <v>19</v>
      </c>
      <c r="B160" s="625">
        <f>'1.Metas ATD H.'!B160:B167</f>
        <v>0</v>
      </c>
      <c r="C160" s="600" t="s">
        <v>3</v>
      </c>
      <c r="D160" s="42" t="s">
        <v>115</v>
      </c>
      <c r="E160" s="31"/>
      <c r="F160" s="268"/>
      <c r="G160" s="268"/>
      <c r="H160" s="268"/>
      <c r="I160" s="268"/>
      <c r="J160" s="43" t="str">
        <f t="shared" si="8"/>
        <v/>
      </c>
      <c r="K160" s="35" t="str">
        <f t="shared" si="9"/>
        <v/>
      </c>
      <c r="L160" s="35" t="str">
        <f t="shared" si="10"/>
        <v/>
      </c>
      <c r="M160" s="35" t="str">
        <f t="shared" si="11"/>
        <v/>
      </c>
      <c r="T160" s="28"/>
    </row>
    <row r="161" spans="1:20" ht="15" customHeight="1">
      <c r="A161" s="596"/>
      <c r="B161" s="625"/>
      <c r="C161" s="600"/>
      <c r="D161" s="44" t="s">
        <v>488</v>
      </c>
      <c r="E161" s="31"/>
      <c r="F161" s="268"/>
      <c r="G161" s="268"/>
      <c r="H161" s="268"/>
      <c r="I161" s="268"/>
      <c r="J161" s="43" t="str">
        <f t="shared" si="8"/>
        <v/>
      </c>
      <c r="K161" s="35" t="str">
        <f t="shared" si="9"/>
        <v/>
      </c>
      <c r="L161" s="35" t="str">
        <f t="shared" si="10"/>
        <v/>
      </c>
      <c r="M161" s="35" t="str">
        <f t="shared" si="11"/>
        <v/>
      </c>
      <c r="T161" s="28"/>
    </row>
    <row r="162" spans="1:20" ht="15" customHeight="1">
      <c r="A162" s="596"/>
      <c r="B162" s="625"/>
      <c r="C162" s="600" t="s">
        <v>4</v>
      </c>
      <c r="D162" s="42" t="s">
        <v>115</v>
      </c>
      <c r="E162" s="31"/>
      <c r="F162" s="268"/>
      <c r="G162" s="268"/>
      <c r="H162" s="268"/>
      <c r="I162" s="268"/>
      <c r="J162" s="43" t="str">
        <f t="shared" si="8"/>
        <v/>
      </c>
      <c r="K162" s="35" t="str">
        <f t="shared" si="9"/>
        <v/>
      </c>
      <c r="L162" s="35" t="str">
        <f t="shared" si="10"/>
        <v/>
      </c>
      <c r="M162" s="35" t="str">
        <f t="shared" si="11"/>
        <v/>
      </c>
      <c r="T162" s="28"/>
    </row>
    <row r="163" spans="1:20" ht="15" customHeight="1">
      <c r="A163" s="596"/>
      <c r="B163" s="625"/>
      <c r="C163" s="600"/>
      <c r="D163" s="44" t="s">
        <v>488</v>
      </c>
      <c r="E163" s="31"/>
      <c r="F163" s="268"/>
      <c r="G163" s="268"/>
      <c r="H163" s="268"/>
      <c r="I163" s="268"/>
      <c r="J163" s="43" t="str">
        <f t="shared" si="8"/>
        <v/>
      </c>
      <c r="K163" s="35" t="str">
        <f t="shared" si="9"/>
        <v/>
      </c>
      <c r="L163" s="35" t="str">
        <f t="shared" si="10"/>
        <v/>
      </c>
      <c r="M163" s="35" t="str">
        <f t="shared" si="11"/>
        <v/>
      </c>
      <c r="T163" s="28"/>
    </row>
    <row r="164" spans="1:20" ht="15" customHeight="1">
      <c r="A164" s="596"/>
      <c r="B164" s="625"/>
      <c r="C164" s="600" t="s">
        <v>5</v>
      </c>
      <c r="D164" s="44" t="s">
        <v>115</v>
      </c>
      <c r="E164" s="31"/>
      <c r="F164" s="268"/>
      <c r="G164" s="268"/>
      <c r="H164" s="268"/>
      <c r="I164" s="268"/>
      <c r="J164" s="43" t="str">
        <f t="shared" si="8"/>
        <v/>
      </c>
      <c r="K164" s="35" t="str">
        <f t="shared" si="9"/>
        <v/>
      </c>
      <c r="L164" s="35" t="str">
        <f t="shared" si="10"/>
        <v/>
      </c>
      <c r="M164" s="35" t="str">
        <f t="shared" si="11"/>
        <v/>
      </c>
      <c r="T164" s="28"/>
    </row>
    <row r="165" spans="1:20" ht="15" customHeight="1">
      <c r="A165" s="596"/>
      <c r="B165" s="625"/>
      <c r="C165" s="600"/>
      <c r="D165" s="44" t="s">
        <v>489</v>
      </c>
      <c r="E165" s="31"/>
      <c r="F165" s="268"/>
      <c r="G165" s="268"/>
      <c r="H165" s="268"/>
      <c r="I165" s="268"/>
      <c r="J165" s="43" t="str">
        <f t="shared" si="8"/>
        <v/>
      </c>
      <c r="K165" s="35" t="str">
        <f t="shared" si="9"/>
        <v/>
      </c>
      <c r="L165" s="35" t="str">
        <f t="shared" si="10"/>
        <v/>
      </c>
      <c r="M165" s="35" t="str">
        <f t="shared" si="11"/>
        <v/>
      </c>
      <c r="T165" s="28"/>
    </row>
    <row r="166" spans="1:20" ht="15" customHeight="1">
      <c r="A166" s="596"/>
      <c r="B166" s="625"/>
      <c r="C166" s="600" t="s">
        <v>6</v>
      </c>
      <c r="D166" s="44" t="s">
        <v>115</v>
      </c>
      <c r="E166" s="31"/>
      <c r="F166" s="268"/>
      <c r="G166" s="268"/>
      <c r="H166" s="268"/>
      <c r="I166" s="268"/>
      <c r="J166" s="43" t="str">
        <f t="shared" si="8"/>
        <v/>
      </c>
      <c r="K166" s="35" t="str">
        <f t="shared" si="9"/>
        <v/>
      </c>
      <c r="L166" s="35" t="str">
        <f t="shared" si="10"/>
        <v/>
      </c>
      <c r="M166" s="35" t="str">
        <f t="shared" si="11"/>
        <v/>
      </c>
      <c r="T166" s="28"/>
    </row>
    <row r="167" spans="1:20" ht="15" customHeight="1">
      <c r="A167" s="596"/>
      <c r="B167" s="625"/>
      <c r="C167" s="600"/>
      <c r="D167" s="44" t="s">
        <v>489</v>
      </c>
      <c r="E167" s="31"/>
      <c r="F167" s="268"/>
      <c r="G167" s="268"/>
      <c r="H167" s="268"/>
      <c r="I167" s="268"/>
      <c r="J167" s="43" t="str">
        <f t="shared" si="8"/>
        <v/>
      </c>
      <c r="K167" s="35" t="str">
        <f t="shared" si="9"/>
        <v/>
      </c>
      <c r="L167" s="35" t="str">
        <f t="shared" si="10"/>
        <v/>
      </c>
      <c r="M167" s="35" t="str">
        <f t="shared" si="11"/>
        <v/>
      </c>
      <c r="T167" s="28"/>
    </row>
    <row r="168" spans="1:20" ht="15" customHeight="1">
      <c r="A168" s="591">
        <v>20</v>
      </c>
      <c r="B168" s="592">
        <f>'1.Metas ATD H.'!B168:B175</f>
        <v>0</v>
      </c>
      <c r="C168" s="595" t="s">
        <v>3</v>
      </c>
      <c r="D168" s="37" t="s">
        <v>115</v>
      </c>
      <c r="E168" s="31"/>
      <c r="F168" s="268"/>
      <c r="G168" s="268"/>
      <c r="H168" s="268"/>
      <c r="I168" s="268"/>
      <c r="J168" s="40" t="str">
        <f t="shared" si="8"/>
        <v/>
      </c>
      <c r="K168" s="40" t="str">
        <f t="shared" si="9"/>
        <v/>
      </c>
      <c r="L168" s="40" t="str">
        <f t="shared" si="10"/>
        <v/>
      </c>
      <c r="M168" s="40" t="str">
        <f t="shared" si="11"/>
        <v/>
      </c>
      <c r="T168" s="28"/>
    </row>
    <row r="169" spans="1:20" ht="15" customHeight="1">
      <c r="A169" s="591"/>
      <c r="B169" s="593"/>
      <c r="C169" s="595"/>
      <c r="D169" s="41" t="s">
        <v>488</v>
      </c>
      <c r="E169" s="31"/>
      <c r="F169" s="268"/>
      <c r="G169" s="268"/>
      <c r="H169" s="268"/>
      <c r="I169" s="268"/>
      <c r="J169" s="40" t="str">
        <f t="shared" si="8"/>
        <v/>
      </c>
      <c r="K169" s="40" t="str">
        <f t="shared" si="9"/>
        <v/>
      </c>
      <c r="L169" s="40" t="str">
        <f t="shared" si="10"/>
        <v/>
      </c>
      <c r="M169" s="40" t="str">
        <f t="shared" si="11"/>
        <v/>
      </c>
      <c r="T169" s="28"/>
    </row>
    <row r="170" spans="1:20" ht="15" customHeight="1">
      <c r="A170" s="591"/>
      <c r="B170" s="593"/>
      <c r="C170" s="595" t="s">
        <v>4</v>
      </c>
      <c r="D170" s="37" t="s">
        <v>115</v>
      </c>
      <c r="E170" s="31"/>
      <c r="F170" s="268"/>
      <c r="G170" s="268"/>
      <c r="H170" s="268"/>
      <c r="I170" s="268"/>
      <c r="J170" s="40" t="str">
        <f t="shared" si="8"/>
        <v/>
      </c>
      <c r="K170" s="40" t="str">
        <f t="shared" si="9"/>
        <v/>
      </c>
      <c r="L170" s="40" t="str">
        <f t="shared" si="10"/>
        <v/>
      </c>
      <c r="M170" s="40" t="str">
        <f t="shared" si="11"/>
        <v/>
      </c>
      <c r="T170" s="28"/>
    </row>
    <row r="171" spans="1:20" ht="15" customHeight="1">
      <c r="A171" s="591"/>
      <c r="B171" s="593"/>
      <c r="C171" s="595"/>
      <c r="D171" s="41" t="s">
        <v>488</v>
      </c>
      <c r="E171" s="31"/>
      <c r="F171" s="268"/>
      <c r="G171" s="268"/>
      <c r="H171" s="268"/>
      <c r="I171" s="268"/>
      <c r="J171" s="40" t="str">
        <f t="shared" si="8"/>
        <v/>
      </c>
      <c r="K171" s="40" t="str">
        <f t="shared" si="9"/>
        <v/>
      </c>
      <c r="L171" s="40" t="str">
        <f t="shared" si="10"/>
        <v/>
      </c>
      <c r="M171" s="40" t="str">
        <f t="shared" si="11"/>
        <v/>
      </c>
      <c r="T171" s="28"/>
    </row>
    <row r="172" spans="1:20" ht="15" customHeight="1">
      <c r="A172" s="591"/>
      <c r="B172" s="593"/>
      <c r="C172" s="595" t="s">
        <v>5</v>
      </c>
      <c r="D172" s="41" t="s">
        <v>115</v>
      </c>
      <c r="E172" s="31"/>
      <c r="F172" s="268"/>
      <c r="G172" s="268"/>
      <c r="H172" s="268"/>
      <c r="I172" s="268"/>
      <c r="J172" s="40" t="str">
        <f t="shared" si="8"/>
        <v/>
      </c>
      <c r="K172" s="40" t="str">
        <f t="shared" si="9"/>
        <v/>
      </c>
      <c r="L172" s="40" t="str">
        <f t="shared" si="10"/>
        <v/>
      </c>
      <c r="M172" s="40" t="str">
        <f t="shared" si="11"/>
        <v/>
      </c>
      <c r="T172" s="28"/>
    </row>
    <row r="173" spans="1:20" ht="15" customHeight="1">
      <c r="A173" s="591"/>
      <c r="B173" s="593"/>
      <c r="C173" s="595"/>
      <c r="D173" s="41" t="s">
        <v>489</v>
      </c>
      <c r="E173" s="31"/>
      <c r="F173" s="268"/>
      <c r="G173" s="268"/>
      <c r="H173" s="268"/>
      <c r="I173" s="268"/>
      <c r="J173" s="40" t="str">
        <f t="shared" si="8"/>
        <v/>
      </c>
      <c r="K173" s="40" t="str">
        <f t="shared" si="9"/>
        <v/>
      </c>
      <c r="L173" s="40" t="str">
        <f t="shared" si="10"/>
        <v/>
      </c>
      <c r="M173" s="40" t="str">
        <f t="shared" si="11"/>
        <v/>
      </c>
      <c r="T173" s="28"/>
    </row>
    <row r="174" spans="1:20" ht="15" customHeight="1">
      <c r="A174" s="591"/>
      <c r="B174" s="593"/>
      <c r="C174" s="595" t="s">
        <v>6</v>
      </c>
      <c r="D174" s="41" t="s">
        <v>115</v>
      </c>
      <c r="E174" s="31"/>
      <c r="F174" s="268"/>
      <c r="G174" s="268"/>
      <c r="H174" s="268"/>
      <c r="I174" s="268"/>
      <c r="J174" s="40" t="str">
        <f t="shared" si="8"/>
        <v/>
      </c>
      <c r="K174" s="40" t="str">
        <f t="shared" si="9"/>
        <v/>
      </c>
      <c r="L174" s="40" t="str">
        <f t="shared" si="10"/>
        <v/>
      </c>
      <c r="M174" s="40" t="str">
        <f t="shared" si="11"/>
        <v/>
      </c>
      <c r="T174" s="28"/>
    </row>
    <row r="175" spans="1:20" ht="15" customHeight="1">
      <c r="A175" s="591"/>
      <c r="B175" s="594"/>
      <c r="C175" s="595"/>
      <c r="D175" s="41" t="s">
        <v>489</v>
      </c>
      <c r="E175" s="31"/>
      <c r="F175" s="268"/>
      <c r="G175" s="268"/>
      <c r="H175" s="268"/>
      <c r="I175" s="268"/>
      <c r="J175" s="40" t="str">
        <f t="shared" si="8"/>
        <v/>
      </c>
      <c r="K175" s="40" t="str">
        <f t="shared" si="9"/>
        <v/>
      </c>
      <c r="L175" s="40" t="str">
        <f t="shared" si="10"/>
        <v/>
      </c>
      <c r="M175" s="40" t="str">
        <f t="shared" si="11"/>
        <v/>
      </c>
      <c r="T175" s="28"/>
    </row>
    <row r="176" spans="1:20" ht="15" customHeight="1">
      <c r="A176" s="596">
        <v>21</v>
      </c>
      <c r="B176" s="625">
        <f>'1.Metas ATD H.'!B176:B183</f>
        <v>0</v>
      </c>
      <c r="C176" s="600" t="s">
        <v>3</v>
      </c>
      <c r="D176" s="42" t="s">
        <v>115</v>
      </c>
      <c r="E176" s="31"/>
      <c r="F176" s="268"/>
      <c r="G176" s="268"/>
      <c r="H176" s="268"/>
      <c r="I176" s="268"/>
      <c r="J176" s="43" t="str">
        <f t="shared" si="8"/>
        <v/>
      </c>
      <c r="K176" s="35" t="str">
        <f t="shared" si="9"/>
        <v/>
      </c>
      <c r="L176" s="35" t="str">
        <f t="shared" si="10"/>
        <v/>
      </c>
      <c r="M176" s="35" t="str">
        <f t="shared" si="11"/>
        <v/>
      </c>
      <c r="T176" s="28"/>
    </row>
    <row r="177" spans="1:20" ht="15" customHeight="1">
      <c r="A177" s="596"/>
      <c r="B177" s="625"/>
      <c r="C177" s="600"/>
      <c r="D177" s="44" t="s">
        <v>488</v>
      </c>
      <c r="E177" s="31"/>
      <c r="F177" s="268"/>
      <c r="G177" s="268"/>
      <c r="H177" s="268"/>
      <c r="I177" s="268"/>
      <c r="J177" s="43" t="str">
        <f t="shared" si="8"/>
        <v/>
      </c>
      <c r="K177" s="35" t="str">
        <f t="shared" si="9"/>
        <v/>
      </c>
      <c r="L177" s="35" t="str">
        <f t="shared" si="10"/>
        <v/>
      </c>
      <c r="M177" s="35" t="str">
        <f t="shared" si="11"/>
        <v/>
      </c>
      <c r="T177" s="28"/>
    </row>
    <row r="178" spans="1:20" ht="15" customHeight="1">
      <c r="A178" s="596"/>
      <c r="B178" s="625"/>
      <c r="C178" s="600" t="s">
        <v>4</v>
      </c>
      <c r="D178" s="42" t="s">
        <v>115</v>
      </c>
      <c r="E178" s="31"/>
      <c r="F178" s="268"/>
      <c r="G178" s="268"/>
      <c r="H178" s="268"/>
      <c r="I178" s="268"/>
      <c r="J178" s="43" t="str">
        <f t="shared" si="8"/>
        <v/>
      </c>
      <c r="K178" s="35" t="str">
        <f t="shared" si="9"/>
        <v/>
      </c>
      <c r="L178" s="35" t="str">
        <f t="shared" si="10"/>
        <v/>
      </c>
      <c r="M178" s="35" t="str">
        <f t="shared" si="11"/>
        <v/>
      </c>
      <c r="T178" s="28"/>
    </row>
    <row r="179" spans="1:20" ht="15" customHeight="1">
      <c r="A179" s="596"/>
      <c r="B179" s="625"/>
      <c r="C179" s="600"/>
      <c r="D179" s="44" t="s">
        <v>488</v>
      </c>
      <c r="E179" s="31"/>
      <c r="F179" s="268"/>
      <c r="G179" s="268"/>
      <c r="H179" s="268"/>
      <c r="I179" s="268"/>
      <c r="J179" s="43" t="str">
        <f t="shared" si="8"/>
        <v/>
      </c>
      <c r="K179" s="35" t="str">
        <f t="shared" si="9"/>
        <v/>
      </c>
      <c r="L179" s="35" t="str">
        <f t="shared" si="10"/>
        <v/>
      </c>
      <c r="M179" s="35" t="str">
        <f t="shared" si="11"/>
        <v/>
      </c>
      <c r="T179" s="28"/>
    </row>
    <row r="180" spans="1:20" ht="15" customHeight="1">
      <c r="A180" s="596"/>
      <c r="B180" s="625"/>
      <c r="C180" s="600" t="s">
        <v>5</v>
      </c>
      <c r="D180" s="44" t="s">
        <v>115</v>
      </c>
      <c r="E180" s="31"/>
      <c r="F180" s="268"/>
      <c r="G180" s="268"/>
      <c r="H180" s="268"/>
      <c r="I180" s="268"/>
      <c r="J180" s="43" t="str">
        <f t="shared" si="8"/>
        <v/>
      </c>
      <c r="K180" s="35" t="str">
        <f t="shared" si="9"/>
        <v/>
      </c>
      <c r="L180" s="35" t="str">
        <f t="shared" si="10"/>
        <v/>
      </c>
      <c r="M180" s="35" t="str">
        <f t="shared" si="11"/>
        <v/>
      </c>
      <c r="T180" s="28"/>
    </row>
    <row r="181" spans="1:20" ht="15" customHeight="1">
      <c r="A181" s="596"/>
      <c r="B181" s="625"/>
      <c r="C181" s="600"/>
      <c r="D181" s="44" t="s">
        <v>489</v>
      </c>
      <c r="E181" s="31"/>
      <c r="F181" s="268"/>
      <c r="G181" s="268"/>
      <c r="H181" s="268"/>
      <c r="I181" s="268"/>
      <c r="J181" s="43" t="str">
        <f t="shared" si="8"/>
        <v/>
      </c>
      <c r="K181" s="35" t="str">
        <f t="shared" si="9"/>
        <v/>
      </c>
      <c r="L181" s="35" t="str">
        <f t="shared" si="10"/>
        <v/>
      </c>
      <c r="M181" s="35" t="str">
        <f t="shared" si="11"/>
        <v/>
      </c>
      <c r="T181" s="28"/>
    </row>
    <row r="182" spans="1:20" ht="15" customHeight="1">
      <c r="A182" s="596"/>
      <c r="B182" s="625"/>
      <c r="C182" s="600" t="s">
        <v>6</v>
      </c>
      <c r="D182" s="44" t="s">
        <v>115</v>
      </c>
      <c r="E182" s="31"/>
      <c r="F182" s="268"/>
      <c r="G182" s="268"/>
      <c r="H182" s="268"/>
      <c r="I182" s="268"/>
      <c r="J182" s="43" t="str">
        <f t="shared" si="8"/>
        <v/>
      </c>
      <c r="K182" s="35" t="str">
        <f t="shared" si="9"/>
        <v/>
      </c>
      <c r="L182" s="35" t="str">
        <f t="shared" si="10"/>
        <v/>
      </c>
      <c r="M182" s="35" t="str">
        <f t="shared" si="11"/>
        <v/>
      </c>
      <c r="T182" s="28"/>
    </row>
    <row r="183" spans="1:20" ht="15" customHeight="1">
      <c r="A183" s="596"/>
      <c r="B183" s="625"/>
      <c r="C183" s="600"/>
      <c r="D183" s="44" t="s">
        <v>489</v>
      </c>
      <c r="E183" s="31"/>
      <c r="F183" s="268"/>
      <c r="G183" s="268"/>
      <c r="H183" s="268"/>
      <c r="I183" s="268"/>
      <c r="J183" s="43" t="str">
        <f t="shared" si="8"/>
        <v/>
      </c>
      <c r="K183" s="35" t="str">
        <f t="shared" si="9"/>
        <v/>
      </c>
      <c r="L183" s="35" t="str">
        <f t="shared" si="10"/>
        <v/>
      </c>
      <c r="M183" s="35" t="str">
        <f t="shared" si="11"/>
        <v/>
      </c>
      <c r="T183" s="28"/>
    </row>
    <row r="184" spans="1:20" ht="15" customHeight="1">
      <c r="A184" s="591">
        <v>22</v>
      </c>
      <c r="B184" s="592">
        <f>'1.Metas ATD H.'!B184:B191</f>
        <v>0</v>
      </c>
      <c r="C184" s="595" t="s">
        <v>3</v>
      </c>
      <c r="D184" s="37" t="s">
        <v>115</v>
      </c>
      <c r="E184" s="31"/>
      <c r="F184" s="268"/>
      <c r="G184" s="268"/>
      <c r="H184" s="268"/>
      <c r="I184" s="268"/>
      <c r="J184" s="40" t="str">
        <f t="shared" si="8"/>
        <v/>
      </c>
      <c r="K184" s="40" t="str">
        <f t="shared" si="9"/>
        <v/>
      </c>
      <c r="L184" s="40" t="str">
        <f t="shared" si="10"/>
        <v/>
      </c>
      <c r="M184" s="40" t="str">
        <f t="shared" si="11"/>
        <v/>
      </c>
      <c r="T184" s="28"/>
    </row>
    <row r="185" spans="1:20" ht="15" customHeight="1">
      <c r="A185" s="591"/>
      <c r="B185" s="593"/>
      <c r="C185" s="595"/>
      <c r="D185" s="41" t="s">
        <v>488</v>
      </c>
      <c r="E185" s="31"/>
      <c r="F185" s="268"/>
      <c r="G185" s="268"/>
      <c r="H185" s="268"/>
      <c r="I185" s="268"/>
      <c r="J185" s="40" t="str">
        <f t="shared" si="8"/>
        <v/>
      </c>
      <c r="K185" s="40" t="str">
        <f t="shared" si="9"/>
        <v/>
      </c>
      <c r="L185" s="40" t="str">
        <f t="shared" si="10"/>
        <v/>
      </c>
      <c r="M185" s="40" t="str">
        <f t="shared" si="11"/>
        <v/>
      </c>
      <c r="T185" s="28"/>
    </row>
    <row r="186" spans="1:20" ht="15" customHeight="1">
      <c r="A186" s="591"/>
      <c r="B186" s="593"/>
      <c r="C186" s="595" t="s">
        <v>4</v>
      </c>
      <c r="D186" s="37" t="s">
        <v>115</v>
      </c>
      <c r="E186" s="31"/>
      <c r="F186" s="268"/>
      <c r="G186" s="268"/>
      <c r="H186" s="268"/>
      <c r="I186" s="268"/>
      <c r="J186" s="40" t="str">
        <f t="shared" si="8"/>
        <v/>
      </c>
      <c r="K186" s="40" t="str">
        <f t="shared" si="9"/>
        <v/>
      </c>
      <c r="L186" s="40" t="str">
        <f t="shared" si="10"/>
        <v/>
      </c>
      <c r="M186" s="40" t="str">
        <f t="shared" si="11"/>
        <v/>
      </c>
      <c r="T186" s="28"/>
    </row>
    <row r="187" spans="1:20" ht="15" customHeight="1">
      <c r="A187" s="591"/>
      <c r="B187" s="593"/>
      <c r="C187" s="595"/>
      <c r="D187" s="41" t="s">
        <v>488</v>
      </c>
      <c r="E187" s="31"/>
      <c r="F187" s="268"/>
      <c r="G187" s="268"/>
      <c r="H187" s="268"/>
      <c r="I187" s="268"/>
      <c r="J187" s="40" t="str">
        <f t="shared" si="8"/>
        <v/>
      </c>
      <c r="K187" s="40" t="str">
        <f t="shared" si="9"/>
        <v/>
      </c>
      <c r="L187" s="40" t="str">
        <f t="shared" si="10"/>
        <v/>
      </c>
      <c r="M187" s="40" t="str">
        <f t="shared" si="11"/>
        <v/>
      </c>
      <c r="T187" s="28"/>
    </row>
    <row r="188" spans="1:20" ht="15" customHeight="1">
      <c r="A188" s="591"/>
      <c r="B188" s="593"/>
      <c r="C188" s="595" t="s">
        <v>5</v>
      </c>
      <c r="D188" s="41" t="s">
        <v>115</v>
      </c>
      <c r="E188" s="31"/>
      <c r="F188" s="268"/>
      <c r="G188" s="268"/>
      <c r="H188" s="268"/>
      <c r="I188" s="268"/>
      <c r="J188" s="40" t="str">
        <f t="shared" si="8"/>
        <v/>
      </c>
      <c r="K188" s="40" t="str">
        <f t="shared" si="9"/>
        <v/>
      </c>
      <c r="L188" s="40" t="str">
        <f t="shared" si="10"/>
        <v/>
      </c>
      <c r="M188" s="40" t="str">
        <f t="shared" si="11"/>
        <v/>
      </c>
      <c r="T188" s="28"/>
    </row>
    <row r="189" spans="1:20" ht="15" customHeight="1">
      <c r="A189" s="591"/>
      <c r="B189" s="593"/>
      <c r="C189" s="595"/>
      <c r="D189" s="41" t="s">
        <v>489</v>
      </c>
      <c r="E189" s="31"/>
      <c r="F189" s="268"/>
      <c r="G189" s="268"/>
      <c r="H189" s="268"/>
      <c r="I189" s="268"/>
      <c r="J189" s="40" t="str">
        <f t="shared" si="8"/>
        <v/>
      </c>
      <c r="K189" s="40" t="str">
        <f t="shared" si="9"/>
        <v/>
      </c>
      <c r="L189" s="40" t="str">
        <f t="shared" si="10"/>
        <v/>
      </c>
      <c r="M189" s="40" t="str">
        <f t="shared" si="11"/>
        <v/>
      </c>
      <c r="T189" s="28"/>
    </row>
    <row r="190" spans="1:20" ht="15" customHeight="1">
      <c r="A190" s="591"/>
      <c r="B190" s="593"/>
      <c r="C190" s="595" t="s">
        <v>6</v>
      </c>
      <c r="D190" s="41" t="s">
        <v>115</v>
      </c>
      <c r="E190" s="31"/>
      <c r="F190" s="268"/>
      <c r="G190" s="268"/>
      <c r="H190" s="268"/>
      <c r="I190" s="268"/>
      <c r="J190" s="40" t="str">
        <f t="shared" si="8"/>
        <v/>
      </c>
      <c r="K190" s="40" t="str">
        <f t="shared" si="9"/>
        <v/>
      </c>
      <c r="L190" s="40" t="str">
        <f t="shared" si="10"/>
        <v/>
      </c>
      <c r="M190" s="40" t="str">
        <f t="shared" si="11"/>
        <v/>
      </c>
      <c r="T190" s="28"/>
    </row>
    <row r="191" spans="1:20" ht="15" customHeight="1">
      <c r="A191" s="591"/>
      <c r="B191" s="594"/>
      <c r="C191" s="595"/>
      <c r="D191" s="41" t="s">
        <v>489</v>
      </c>
      <c r="E191" s="31"/>
      <c r="F191" s="268"/>
      <c r="G191" s="268"/>
      <c r="H191" s="268"/>
      <c r="I191" s="268"/>
      <c r="J191" s="40" t="str">
        <f t="shared" si="8"/>
        <v/>
      </c>
      <c r="K191" s="40" t="str">
        <f t="shared" si="9"/>
        <v/>
      </c>
      <c r="L191" s="40" t="str">
        <f t="shared" si="10"/>
        <v/>
      </c>
      <c r="M191" s="40" t="str">
        <f t="shared" si="11"/>
        <v/>
      </c>
      <c r="T191" s="28"/>
    </row>
    <row r="192" spans="1:20" ht="15" customHeight="1">
      <c r="A192" s="596">
        <v>23</v>
      </c>
      <c r="B192" s="625">
        <f>'1.Metas ATD H.'!B192:B199</f>
        <v>0</v>
      </c>
      <c r="C192" s="600" t="s">
        <v>3</v>
      </c>
      <c r="D192" s="42" t="s">
        <v>115</v>
      </c>
      <c r="E192" s="31"/>
      <c r="F192" s="268"/>
      <c r="G192" s="268"/>
      <c r="H192" s="268"/>
      <c r="I192" s="268"/>
      <c r="J192" s="43" t="str">
        <f t="shared" si="8"/>
        <v/>
      </c>
      <c r="K192" s="35" t="str">
        <f t="shared" si="9"/>
        <v/>
      </c>
      <c r="L192" s="35" t="str">
        <f t="shared" si="10"/>
        <v/>
      </c>
      <c r="M192" s="35" t="str">
        <f t="shared" si="11"/>
        <v/>
      </c>
      <c r="T192" s="28"/>
    </row>
    <row r="193" spans="1:20" ht="15" customHeight="1">
      <c r="A193" s="596"/>
      <c r="B193" s="625"/>
      <c r="C193" s="600"/>
      <c r="D193" s="44" t="s">
        <v>488</v>
      </c>
      <c r="E193" s="31"/>
      <c r="F193" s="268"/>
      <c r="G193" s="268"/>
      <c r="H193" s="268"/>
      <c r="I193" s="268"/>
      <c r="J193" s="43" t="str">
        <f t="shared" si="8"/>
        <v/>
      </c>
      <c r="K193" s="35" t="str">
        <f t="shared" si="9"/>
        <v/>
      </c>
      <c r="L193" s="35" t="str">
        <f t="shared" si="10"/>
        <v/>
      </c>
      <c r="M193" s="35" t="str">
        <f t="shared" si="11"/>
        <v/>
      </c>
      <c r="T193" s="28"/>
    </row>
    <row r="194" spans="1:20" ht="15" customHeight="1">
      <c r="A194" s="596"/>
      <c r="B194" s="625"/>
      <c r="C194" s="600" t="s">
        <v>4</v>
      </c>
      <c r="D194" s="42" t="s">
        <v>115</v>
      </c>
      <c r="E194" s="31"/>
      <c r="F194" s="268"/>
      <c r="G194" s="268"/>
      <c r="H194" s="268"/>
      <c r="I194" s="268"/>
      <c r="J194" s="43" t="str">
        <f t="shared" si="8"/>
        <v/>
      </c>
      <c r="K194" s="35" t="str">
        <f t="shared" si="9"/>
        <v/>
      </c>
      <c r="L194" s="35" t="str">
        <f t="shared" si="10"/>
        <v/>
      </c>
      <c r="M194" s="35" t="str">
        <f t="shared" si="11"/>
        <v/>
      </c>
      <c r="T194" s="28"/>
    </row>
    <row r="195" spans="1:20" ht="15" customHeight="1">
      <c r="A195" s="596"/>
      <c r="B195" s="625"/>
      <c r="C195" s="600"/>
      <c r="D195" s="44" t="s">
        <v>488</v>
      </c>
      <c r="E195" s="31"/>
      <c r="F195" s="268"/>
      <c r="G195" s="268"/>
      <c r="H195" s="268"/>
      <c r="I195" s="268"/>
      <c r="J195" s="43" t="str">
        <f t="shared" si="8"/>
        <v/>
      </c>
      <c r="K195" s="35" t="str">
        <f t="shared" si="9"/>
        <v/>
      </c>
      <c r="L195" s="35" t="str">
        <f t="shared" si="10"/>
        <v/>
      </c>
      <c r="M195" s="35" t="str">
        <f t="shared" si="11"/>
        <v/>
      </c>
      <c r="T195" s="28"/>
    </row>
    <row r="196" spans="1:20" ht="15" customHeight="1">
      <c r="A196" s="596"/>
      <c r="B196" s="625"/>
      <c r="C196" s="600" t="s">
        <v>5</v>
      </c>
      <c r="D196" s="44" t="s">
        <v>115</v>
      </c>
      <c r="E196" s="31"/>
      <c r="F196" s="268"/>
      <c r="G196" s="268"/>
      <c r="H196" s="268"/>
      <c r="I196" s="268"/>
      <c r="J196" s="43" t="str">
        <f t="shared" si="8"/>
        <v/>
      </c>
      <c r="K196" s="35" t="str">
        <f t="shared" si="9"/>
        <v/>
      </c>
      <c r="L196" s="35" t="str">
        <f t="shared" si="10"/>
        <v/>
      </c>
      <c r="M196" s="35" t="str">
        <f t="shared" si="11"/>
        <v/>
      </c>
      <c r="T196" s="28"/>
    </row>
    <row r="197" spans="1:20" ht="15" customHeight="1">
      <c r="A197" s="596"/>
      <c r="B197" s="625"/>
      <c r="C197" s="600"/>
      <c r="D197" s="44" t="s">
        <v>489</v>
      </c>
      <c r="E197" s="31"/>
      <c r="F197" s="268"/>
      <c r="G197" s="268"/>
      <c r="H197" s="268"/>
      <c r="I197" s="268"/>
      <c r="J197" s="43" t="str">
        <f t="shared" si="8"/>
        <v/>
      </c>
      <c r="K197" s="35" t="str">
        <f t="shared" si="9"/>
        <v/>
      </c>
      <c r="L197" s="35" t="str">
        <f t="shared" si="10"/>
        <v/>
      </c>
      <c r="M197" s="35" t="str">
        <f t="shared" si="11"/>
        <v/>
      </c>
      <c r="T197" s="28"/>
    </row>
    <row r="198" spans="1:20" ht="15" customHeight="1">
      <c r="A198" s="596"/>
      <c r="B198" s="625"/>
      <c r="C198" s="600" t="s">
        <v>6</v>
      </c>
      <c r="D198" s="44" t="s">
        <v>115</v>
      </c>
      <c r="E198" s="31"/>
      <c r="F198" s="268"/>
      <c r="G198" s="268"/>
      <c r="H198" s="268"/>
      <c r="I198" s="268"/>
      <c r="J198" s="43" t="str">
        <f t="shared" si="8"/>
        <v/>
      </c>
      <c r="K198" s="35" t="str">
        <f t="shared" si="9"/>
        <v/>
      </c>
      <c r="L198" s="35" t="str">
        <f t="shared" si="10"/>
        <v/>
      </c>
      <c r="M198" s="35" t="str">
        <f t="shared" si="11"/>
        <v/>
      </c>
      <c r="T198" s="28"/>
    </row>
    <row r="199" spans="1:20" ht="15" customHeight="1">
      <c r="A199" s="596"/>
      <c r="B199" s="625"/>
      <c r="C199" s="600"/>
      <c r="D199" s="44" t="s">
        <v>489</v>
      </c>
      <c r="E199" s="31"/>
      <c r="F199" s="268"/>
      <c r="G199" s="268"/>
      <c r="H199" s="268"/>
      <c r="I199" s="268"/>
      <c r="J199" s="43" t="str">
        <f t="shared" si="8"/>
        <v/>
      </c>
      <c r="K199" s="35" t="str">
        <f t="shared" si="9"/>
        <v/>
      </c>
      <c r="L199" s="35" t="str">
        <f t="shared" si="10"/>
        <v/>
      </c>
      <c r="M199" s="35" t="str">
        <f t="shared" si="11"/>
        <v/>
      </c>
      <c r="T199" s="28"/>
    </row>
    <row r="200" spans="1:20" ht="15" customHeight="1">
      <c r="A200" s="591">
        <v>24</v>
      </c>
      <c r="B200" s="592">
        <f>'1.Metas ATD H.'!B200:B207</f>
        <v>0</v>
      </c>
      <c r="C200" s="595" t="s">
        <v>3</v>
      </c>
      <c r="D200" s="37" t="s">
        <v>115</v>
      </c>
      <c r="E200" s="31"/>
      <c r="F200" s="268"/>
      <c r="G200" s="268"/>
      <c r="H200" s="268"/>
      <c r="I200" s="268"/>
      <c r="J200" s="40" t="str">
        <f t="shared" si="8"/>
        <v/>
      </c>
      <c r="K200" s="40" t="str">
        <f t="shared" si="9"/>
        <v/>
      </c>
      <c r="L200" s="40" t="str">
        <f t="shared" si="10"/>
        <v/>
      </c>
      <c r="M200" s="40" t="str">
        <f t="shared" si="11"/>
        <v/>
      </c>
      <c r="T200" s="28"/>
    </row>
    <row r="201" spans="1:20" ht="15" customHeight="1">
      <c r="A201" s="591"/>
      <c r="B201" s="593"/>
      <c r="C201" s="595"/>
      <c r="D201" s="41" t="s">
        <v>488</v>
      </c>
      <c r="E201" s="31"/>
      <c r="F201" s="268"/>
      <c r="G201" s="268"/>
      <c r="H201" s="268"/>
      <c r="I201" s="268"/>
      <c r="J201" s="40" t="str">
        <f t="shared" si="8"/>
        <v/>
      </c>
      <c r="K201" s="40" t="str">
        <f t="shared" si="9"/>
        <v/>
      </c>
      <c r="L201" s="40" t="str">
        <f t="shared" si="10"/>
        <v/>
      </c>
      <c r="M201" s="40" t="str">
        <f t="shared" si="11"/>
        <v/>
      </c>
      <c r="T201" s="28"/>
    </row>
    <row r="202" spans="1:20" ht="15" customHeight="1">
      <c r="A202" s="591"/>
      <c r="B202" s="593"/>
      <c r="C202" s="595" t="s">
        <v>4</v>
      </c>
      <c r="D202" s="37" t="s">
        <v>115</v>
      </c>
      <c r="E202" s="31"/>
      <c r="F202" s="268"/>
      <c r="G202" s="268"/>
      <c r="H202" s="268"/>
      <c r="I202" s="268"/>
      <c r="J202" s="40" t="str">
        <f t="shared" si="8"/>
        <v/>
      </c>
      <c r="K202" s="40" t="str">
        <f t="shared" si="9"/>
        <v/>
      </c>
      <c r="L202" s="40" t="str">
        <f t="shared" si="10"/>
        <v/>
      </c>
      <c r="M202" s="40" t="str">
        <f t="shared" si="11"/>
        <v/>
      </c>
      <c r="T202" s="28"/>
    </row>
    <row r="203" spans="1:20" ht="15" customHeight="1">
      <c r="A203" s="591"/>
      <c r="B203" s="593"/>
      <c r="C203" s="595"/>
      <c r="D203" s="41" t="s">
        <v>488</v>
      </c>
      <c r="E203" s="31"/>
      <c r="F203" s="268"/>
      <c r="G203" s="268"/>
      <c r="H203" s="268"/>
      <c r="I203" s="268"/>
      <c r="J203" s="40" t="str">
        <f t="shared" si="8"/>
        <v/>
      </c>
      <c r="K203" s="40" t="str">
        <f t="shared" si="9"/>
        <v/>
      </c>
      <c r="L203" s="40" t="str">
        <f t="shared" si="10"/>
        <v/>
      </c>
      <c r="M203" s="40" t="str">
        <f t="shared" si="11"/>
        <v/>
      </c>
      <c r="T203" s="28"/>
    </row>
    <row r="204" spans="1:20" ht="15" customHeight="1">
      <c r="A204" s="591"/>
      <c r="B204" s="593"/>
      <c r="C204" s="595" t="s">
        <v>5</v>
      </c>
      <c r="D204" s="41" t="s">
        <v>115</v>
      </c>
      <c r="E204" s="31"/>
      <c r="F204" s="268"/>
      <c r="G204" s="268"/>
      <c r="H204" s="268"/>
      <c r="I204" s="268"/>
      <c r="J204" s="40" t="str">
        <f t="shared" si="8"/>
        <v/>
      </c>
      <c r="K204" s="40" t="str">
        <f t="shared" si="9"/>
        <v/>
      </c>
      <c r="L204" s="40" t="str">
        <f t="shared" si="10"/>
        <v/>
      </c>
      <c r="M204" s="40" t="str">
        <f t="shared" si="11"/>
        <v/>
      </c>
      <c r="T204" s="28"/>
    </row>
    <row r="205" spans="1:20" ht="15" customHeight="1">
      <c r="A205" s="591"/>
      <c r="B205" s="593"/>
      <c r="C205" s="595"/>
      <c r="D205" s="41" t="s">
        <v>489</v>
      </c>
      <c r="E205" s="31"/>
      <c r="F205" s="268"/>
      <c r="G205" s="268"/>
      <c r="H205" s="268"/>
      <c r="I205" s="268"/>
      <c r="J205" s="40" t="str">
        <f t="shared" si="8"/>
        <v/>
      </c>
      <c r="K205" s="40" t="str">
        <f t="shared" si="9"/>
        <v/>
      </c>
      <c r="L205" s="40" t="str">
        <f t="shared" si="10"/>
        <v/>
      </c>
      <c r="M205" s="40" t="str">
        <f t="shared" si="11"/>
        <v/>
      </c>
      <c r="T205" s="28"/>
    </row>
    <row r="206" spans="1:20" ht="15" customHeight="1">
      <c r="A206" s="591"/>
      <c r="B206" s="593"/>
      <c r="C206" s="595" t="s">
        <v>6</v>
      </c>
      <c r="D206" s="41" t="s">
        <v>115</v>
      </c>
      <c r="E206" s="31"/>
      <c r="F206" s="268"/>
      <c r="G206" s="268"/>
      <c r="H206" s="268"/>
      <c r="I206" s="268"/>
      <c r="J206" s="40" t="str">
        <f t="shared" si="8"/>
        <v/>
      </c>
      <c r="K206" s="40" t="str">
        <f t="shared" si="9"/>
        <v/>
      </c>
      <c r="L206" s="40" t="str">
        <f t="shared" si="10"/>
        <v/>
      </c>
      <c r="M206" s="40" t="str">
        <f t="shared" si="11"/>
        <v/>
      </c>
      <c r="T206" s="28"/>
    </row>
    <row r="207" spans="1:20" ht="15" customHeight="1">
      <c r="A207" s="591"/>
      <c r="B207" s="594"/>
      <c r="C207" s="595"/>
      <c r="D207" s="41" t="s">
        <v>489</v>
      </c>
      <c r="E207" s="31"/>
      <c r="F207" s="268"/>
      <c r="G207" s="268"/>
      <c r="H207" s="268"/>
      <c r="I207" s="268"/>
      <c r="J207" s="40" t="str">
        <f t="shared" si="8"/>
        <v/>
      </c>
      <c r="K207" s="40" t="str">
        <f t="shared" si="9"/>
        <v/>
      </c>
      <c r="L207" s="40" t="str">
        <f t="shared" si="10"/>
        <v/>
      </c>
      <c r="M207" s="40" t="str">
        <f t="shared" si="11"/>
        <v/>
      </c>
      <c r="T207" s="28"/>
    </row>
    <row r="208" spans="1:20" ht="15" customHeight="1">
      <c r="A208" s="596">
        <v>25</v>
      </c>
      <c r="B208" s="625">
        <f>'1.Metas ATD H.'!B208:B215</f>
        <v>0</v>
      </c>
      <c r="C208" s="600" t="s">
        <v>3</v>
      </c>
      <c r="D208" s="42" t="s">
        <v>115</v>
      </c>
      <c r="E208" s="31"/>
      <c r="F208" s="268"/>
      <c r="G208" s="268"/>
      <c r="H208" s="268"/>
      <c r="I208" s="268"/>
      <c r="J208" s="43" t="str">
        <f t="shared" si="8"/>
        <v/>
      </c>
      <c r="K208" s="35" t="str">
        <f t="shared" si="9"/>
        <v/>
      </c>
      <c r="L208" s="35" t="str">
        <f t="shared" si="10"/>
        <v/>
      </c>
      <c r="M208" s="35" t="str">
        <f t="shared" si="11"/>
        <v/>
      </c>
      <c r="T208" s="28"/>
    </row>
    <row r="209" spans="1:20" ht="15" customHeight="1">
      <c r="A209" s="596"/>
      <c r="B209" s="625"/>
      <c r="C209" s="600"/>
      <c r="D209" s="44" t="s">
        <v>488</v>
      </c>
      <c r="E209" s="31"/>
      <c r="F209" s="268"/>
      <c r="G209" s="268"/>
      <c r="H209" s="268"/>
      <c r="I209" s="268"/>
      <c r="J209" s="43" t="str">
        <f t="shared" ref="J209:J272" si="12">IFERROR((F209/E209),"")</f>
        <v/>
      </c>
      <c r="K209" s="35" t="str">
        <f t="shared" ref="K209:K272" si="13">IFERROR(((F209+G209)/E209),"")</f>
        <v/>
      </c>
      <c r="L209" s="35" t="str">
        <f t="shared" ref="L209:L272" si="14">IFERROR(((F209+G209+H209)/E209),"")</f>
        <v/>
      </c>
      <c r="M209" s="35" t="str">
        <f t="shared" ref="M209:M272" si="15">IFERROR(((F209+G209+H209+I209)/E209),"")</f>
        <v/>
      </c>
      <c r="T209" s="28"/>
    </row>
    <row r="210" spans="1:20" ht="15" customHeight="1">
      <c r="A210" s="596"/>
      <c r="B210" s="625"/>
      <c r="C210" s="600" t="s">
        <v>4</v>
      </c>
      <c r="D210" s="42" t="s">
        <v>115</v>
      </c>
      <c r="E210" s="31"/>
      <c r="F210" s="268"/>
      <c r="G210" s="268"/>
      <c r="H210" s="268"/>
      <c r="I210" s="268"/>
      <c r="J210" s="43" t="str">
        <f t="shared" si="12"/>
        <v/>
      </c>
      <c r="K210" s="35" t="str">
        <f t="shared" si="13"/>
        <v/>
      </c>
      <c r="L210" s="35" t="str">
        <f t="shared" si="14"/>
        <v/>
      </c>
      <c r="M210" s="35" t="str">
        <f t="shared" si="15"/>
        <v/>
      </c>
      <c r="T210" s="28"/>
    </row>
    <row r="211" spans="1:20" ht="15" customHeight="1">
      <c r="A211" s="596"/>
      <c r="B211" s="625"/>
      <c r="C211" s="600"/>
      <c r="D211" s="44" t="s">
        <v>488</v>
      </c>
      <c r="E211" s="31"/>
      <c r="F211" s="268"/>
      <c r="G211" s="268"/>
      <c r="H211" s="268"/>
      <c r="I211" s="268"/>
      <c r="J211" s="43" t="str">
        <f t="shared" si="12"/>
        <v/>
      </c>
      <c r="K211" s="35" t="str">
        <f t="shared" si="13"/>
        <v/>
      </c>
      <c r="L211" s="35" t="str">
        <f t="shared" si="14"/>
        <v/>
      </c>
      <c r="M211" s="35" t="str">
        <f t="shared" si="15"/>
        <v/>
      </c>
      <c r="T211" s="28"/>
    </row>
    <row r="212" spans="1:20" ht="15" customHeight="1">
      <c r="A212" s="596"/>
      <c r="B212" s="625"/>
      <c r="C212" s="600" t="s">
        <v>5</v>
      </c>
      <c r="D212" s="44" t="s">
        <v>115</v>
      </c>
      <c r="E212" s="31"/>
      <c r="F212" s="268"/>
      <c r="G212" s="268"/>
      <c r="H212" s="268"/>
      <c r="I212" s="268"/>
      <c r="J212" s="43" t="str">
        <f t="shared" si="12"/>
        <v/>
      </c>
      <c r="K212" s="35" t="str">
        <f t="shared" si="13"/>
        <v/>
      </c>
      <c r="L212" s="35" t="str">
        <f t="shared" si="14"/>
        <v/>
      </c>
      <c r="M212" s="35" t="str">
        <f t="shared" si="15"/>
        <v/>
      </c>
    </row>
    <row r="213" spans="1:20" ht="15" customHeight="1">
      <c r="A213" s="596"/>
      <c r="B213" s="625"/>
      <c r="C213" s="600"/>
      <c r="D213" s="44" t="s">
        <v>489</v>
      </c>
      <c r="E213" s="31"/>
      <c r="F213" s="268"/>
      <c r="G213" s="268"/>
      <c r="H213" s="268"/>
      <c r="I213" s="268"/>
      <c r="J213" s="43" t="str">
        <f t="shared" si="12"/>
        <v/>
      </c>
      <c r="K213" s="35" t="str">
        <f t="shared" si="13"/>
        <v/>
      </c>
      <c r="L213" s="35" t="str">
        <f t="shared" si="14"/>
        <v/>
      </c>
      <c r="M213" s="35" t="str">
        <f t="shared" si="15"/>
        <v/>
      </c>
    </row>
    <row r="214" spans="1:20" ht="15" customHeight="1">
      <c r="A214" s="596"/>
      <c r="B214" s="625"/>
      <c r="C214" s="600" t="s">
        <v>6</v>
      </c>
      <c r="D214" s="44" t="s">
        <v>115</v>
      </c>
      <c r="E214" s="31"/>
      <c r="F214" s="268"/>
      <c r="G214" s="268"/>
      <c r="H214" s="268"/>
      <c r="I214" s="268"/>
      <c r="J214" s="43" t="str">
        <f t="shared" si="12"/>
        <v/>
      </c>
      <c r="K214" s="35" t="str">
        <f t="shared" si="13"/>
        <v/>
      </c>
      <c r="L214" s="35" t="str">
        <f t="shared" si="14"/>
        <v/>
      </c>
      <c r="M214" s="35" t="str">
        <f t="shared" si="15"/>
        <v/>
      </c>
    </row>
    <row r="215" spans="1:20" ht="15" customHeight="1">
      <c r="A215" s="596"/>
      <c r="B215" s="625"/>
      <c r="C215" s="600"/>
      <c r="D215" s="44" t="s">
        <v>489</v>
      </c>
      <c r="E215" s="31"/>
      <c r="F215" s="268"/>
      <c r="G215" s="268"/>
      <c r="H215" s="268"/>
      <c r="I215" s="268"/>
      <c r="J215" s="43" t="str">
        <f t="shared" si="12"/>
        <v/>
      </c>
      <c r="K215" s="35" t="str">
        <f t="shared" si="13"/>
        <v/>
      </c>
      <c r="L215" s="35" t="str">
        <f t="shared" si="14"/>
        <v/>
      </c>
      <c r="M215" s="35" t="str">
        <f t="shared" si="15"/>
        <v/>
      </c>
    </row>
    <row r="216" spans="1:20" ht="15" customHeight="1">
      <c r="A216" s="591">
        <v>26</v>
      </c>
      <c r="B216" s="592">
        <f>'1.Metas ATD H.'!B216:B223</f>
        <v>0</v>
      </c>
      <c r="C216" s="595" t="s">
        <v>3</v>
      </c>
      <c r="D216" s="37" t="s">
        <v>115</v>
      </c>
      <c r="E216" s="31"/>
      <c r="F216" s="268"/>
      <c r="G216" s="268"/>
      <c r="H216" s="268"/>
      <c r="I216" s="268"/>
      <c r="J216" s="40" t="str">
        <f t="shared" si="12"/>
        <v/>
      </c>
      <c r="K216" s="40" t="str">
        <f t="shared" si="13"/>
        <v/>
      </c>
      <c r="L216" s="40" t="str">
        <f t="shared" si="14"/>
        <v/>
      </c>
      <c r="M216" s="40" t="str">
        <f t="shared" si="15"/>
        <v/>
      </c>
    </row>
    <row r="217" spans="1:20" ht="15" customHeight="1">
      <c r="A217" s="591"/>
      <c r="B217" s="593"/>
      <c r="C217" s="595"/>
      <c r="D217" s="41" t="s">
        <v>488</v>
      </c>
      <c r="E217" s="31"/>
      <c r="F217" s="268"/>
      <c r="G217" s="268"/>
      <c r="H217" s="268"/>
      <c r="I217" s="268"/>
      <c r="J217" s="40" t="str">
        <f t="shared" si="12"/>
        <v/>
      </c>
      <c r="K217" s="40" t="str">
        <f t="shared" si="13"/>
        <v/>
      </c>
      <c r="L217" s="40" t="str">
        <f t="shared" si="14"/>
        <v/>
      </c>
      <c r="M217" s="40" t="str">
        <f t="shared" si="15"/>
        <v/>
      </c>
    </row>
    <row r="218" spans="1:20" ht="15" customHeight="1">
      <c r="A218" s="591"/>
      <c r="B218" s="593"/>
      <c r="C218" s="595" t="s">
        <v>4</v>
      </c>
      <c r="D218" s="37" t="s">
        <v>115</v>
      </c>
      <c r="E218" s="31"/>
      <c r="F218" s="268"/>
      <c r="G218" s="268"/>
      <c r="H218" s="268"/>
      <c r="I218" s="268"/>
      <c r="J218" s="40" t="str">
        <f t="shared" si="12"/>
        <v/>
      </c>
      <c r="K218" s="40" t="str">
        <f t="shared" si="13"/>
        <v/>
      </c>
      <c r="L218" s="40" t="str">
        <f t="shared" si="14"/>
        <v/>
      </c>
      <c r="M218" s="40" t="str">
        <f t="shared" si="15"/>
        <v/>
      </c>
    </row>
    <row r="219" spans="1:20" ht="15" customHeight="1">
      <c r="A219" s="591"/>
      <c r="B219" s="593"/>
      <c r="C219" s="595"/>
      <c r="D219" s="41" t="s">
        <v>488</v>
      </c>
      <c r="E219" s="31"/>
      <c r="F219" s="268"/>
      <c r="G219" s="268"/>
      <c r="H219" s="268"/>
      <c r="I219" s="268"/>
      <c r="J219" s="40" t="str">
        <f t="shared" si="12"/>
        <v/>
      </c>
      <c r="K219" s="40" t="str">
        <f t="shared" si="13"/>
        <v/>
      </c>
      <c r="L219" s="40" t="str">
        <f t="shared" si="14"/>
        <v/>
      </c>
      <c r="M219" s="40" t="str">
        <f t="shared" si="15"/>
        <v/>
      </c>
    </row>
    <row r="220" spans="1:20" ht="15" customHeight="1">
      <c r="A220" s="591"/>
      <c r="B220" s="593"/>
      <c r="C220" s="595" t="s">
        <v>5</v>
      </c>
      <c r="D220" s="41" t="s">
        <v>115</v>
      </c>
      <c r="E220" s="31"/>
      <c r="F220" s="268"/>
      <c r="G220" s="268"/>
      <c r="H220" s="268"/>
      <c r="I220" s="268"/>
      <c r="J220" s="40" t="str">
        <f t="shared" si="12"/>
        <v/>
      </c>
      <c r="K220" s="40" t="str">
        <f t="shared" si="13"/>
        <v/>
      </c>
      <c r="L220" s="40" t="str">
        <f t="shared" si="14"/>
        <v/>
      </c>
      <c r="M220" s="40" t="str">
        <f t="shared" si="15"/>
        <v/>
      </c>
    </row>
    <row r="221" spans="1:20" ht="15" customHeight="1">
      <c r="A221" s="591"/>
      <c r="B221" s="593"/>
      <c r="C221" s="595"/>
      <c r="D221" s="41" t="s">
        <v>489</v>
      </c>
      <c r="E221" s="31"/>
      <c r="F221" s="268"/>
      <c r="G221" s="268"/>
      <c r="H221" s="268"/>
      <c r="I221" s="268"/>
      <c r="J221" s="40" t="str">
        <f t="shared" si="12"/>
        <v/>
      </c>
      <c r="K221" s="40" t="str">
        <f t="shared" si="13"/>
        <v/>
      </c>
      <c r="L221" s="40" t="str">
        <f t="shared" si="14"/>
        <v/>
      </c>
      <c r="M221" s="40" t="str">
        <f t="shared" si="15"/>
        <v/>
      </c>
    </row>
    <row r="222" spans="1:20" ht="15" customHeight="1">
      <c r="A222" s="591"/>
      <c r="B222" s="593"/>
      <c r="C222" s="595" t="s">
        <v>6</v>
      </c>
      <c r="D222" s="41" t="s">
        <v>115</v>
      </c>
      <c r="E222" s="31"/>
      <c r="F222" s="268"/>
      <c r="G222" s="268"/>
      <c r="H222" s="268"/>
      <c r="I222" s="268"/>
      <c r="J222" s="40" t="str">
        <f t="shared" si="12"/>
        <v/>
      </c>
      <c r="K222" s="40" t="str">
        <f t="shared" si="13"/>
        <v/>
      </c>
      <c r="L222" s="40" t="str">
        <f t="shared" si="14"/>
        <v/>
      </c>
      <c r="M222" s="40" t="str">
        <f t="shared" si="15"/>
        <v/>
      </c>
    </row>
    <row r="223" spans="1:20" ht="15" customHeight="1">
      <c r="A223" s="591"/>
      <c r="B223" s="594"/>
      <c r="C223" s="595"/>
      <c r="D223" s="41" t="s">
        <v>489</v>
      </c>
      <c r="E223" s="31"/>
      <c r="F223" s="268"/>
      <c r="G223" s="268"/>
      <c r="H223" s="268"/>
      <c r="I223" s="268"/>
      <c r="J223" s="40" t="str">
        <f t="shared" si="12"/>
        <v/>
      </c>
      <c r="K223" s="40" t="str">
        <f t="shared" si="13"/>
        <v/>
      </c>
      <c r="L223" s="40" t="str">
        <f t="shared" si="14"/>
        <v/>
      </c>
      <c r="M223" s="40" t="str">
        <f t="shared" si="15"/>
        <v/>
      </c>
    </row>
    <row r="224" spans="1:20" ht="15" customHeight="1">
      <c r="A224" s="596">
        <v>27</v>
      </c>
      <c r="B224" s="625">
        <f>'1.Metas ATD H.'!B224:B231</f>
        <v>0</v>
      </c>
      <c r="C224" s="600" t="s">
        <v>3</v>
      </c>
      <c r="D224" s="42" t="s">
        <v>115</v>
      </c>
      <c r="E224" s="31"/>
      <c r="F224" s="268"/>
      <c r="G224" s="268"/>
      <c r="H224" s="268"/>
      <c r="I224" s="268"/>
      <c r="J224" s="43" t="str">
        <f t="shared" si="12"/>
        <v/>
      </c>
      <c r="K224" s="35" t="str">
        <f t="shared" si="13"/>
        <v/>
      </c>
      <c r="L224" s="35" t="str">
        <f t="shared" si="14"/>
        <v/>
      </c>
      <c r="M224" s="35" t="str">
        <f t="shared" si="15"/>
        <v/>
      </c>
    </row>
    <row r="225" spans="1:13" ht="15" customHeight="1">
      <c r="A225" s="596"/>
      <c r="B225" s="625"/>
      <c r="C225" s="600"/>
      <c r="D225" s="44" t="s">
        <v>488</v>
      </c>
      <c r="E225" s="31"/>
      <c r="F225" s="268"/>
      <c r="G225" s="268"/>
      <c r="H225" s="268"/>
      <c r="I225" s="268"/>
      <c r="J225" s="43" t="str">
        <f t="shared" si="12"/>
        <v/>
      </c>
      <c r="K225" s="35" t="str">
        <f t="shared" si="13"/>
        <v/>
      </c>
      <c r="L225" s="35" t="str">
        <f t="shared" si="14"/>
        <v/>
      </c>
      <c r="M225" s="35" t="str">
        <f t="shared" si="15"/>
        <v/>
      </c>
    </row>
    <row r="226" spans="1:13" ht="15" customHeight="1">
      <c r="A226" s="596"/>
      <c r="B226" s="625"/>
      <c r="C226" s="600" t="s">
        <v>4</v>
      </c>
      <c r="D226" s="42" t="s">
        <v>115</v>
      </c>
      <c r="E226" s="31"/>
      <c r="F226" s="268"/>
      <c r="G226" s="268"/>
      <c r="H226" s="268"/>
      <c r="I226" s="268"/>
      <c r="J226" s="43" t="str">
        <f t="shared" si="12"/>
        <v/>
      </c>
      <c r="K226" s="35" t="str">
        <f t="shared" si="13"/>
        <v/>
      </c>
      <c r="L226" s="35" t="str">
        <f t="shared" si="14"/>
        <v/>
      </c>
      <c r="M226" s="35" t="str">
        <f t="shared" si="15"/>
        <v/>
      </c>
    </row>
    <row r="227" spans="1:13" ht="15" customHeight="1">
      <c r="A227" s="596"/>
      <c r="B227" s="625"/>
      <c r="C227" s="600"/>
      <c r="D227" s="44" t="s">
        <v>488</v>
      </c>
      <c r="E227" s="31"/>
      <c r="F227" s="268"/>
      <c r="G227" s="268"/>
      <c r="H227" s="268"/>
      <c r="I227" s="268"/>
      <c r="J227" s="43" t="str">
        <f t="shared" si="12"/>
        <v/>
      </c>
      <c r="K227" s="35" t="str">
        <f t="shared" si="13"/>
        <v/>
      </c>
      <c r="L227" s="35" t="str">
        <f t="shared" si="14"/>
        <v/>
      </c>
      <c r="M227" s="35" t="str">
        <f t="shared" si="15"/>
        <v/>
      </c>
    </row>
    <row r="228" spans="1:13" ht="15" customHeight="1">
      <c r="A228" s="596"/>
      <c r="B228" s="625"/>
      <c r="C228" s="600" t="s">
        <v>5</v>
      </c>
      <c r="D228" s="44" t="s">
        <v>115</v>
      </c>
      <c r="E228" s="31"/>
      <c r="F228" s="268"/>
      <c r="G228" s="268"/>
      <c r="H228" s="268"/>
      <c r="I228" s="268"/>
      <c r="J228" s="43" t="str">
        <f t="shared" si="12"/>
        <v/>
      </c>
      <c r="K228" s="35" t="str">
        <f t="shared" si="13"/>
        <v/>
      </c>
      <c r="L228" s="35" t="str">
        <f t="shared" si="14"/>
        <v/>
      </c>
      <c r="M228" s="35" t="str">
        <f t="shared" si="15"/>
        <v/>
      </c>
    </row>
    <row r="229" spans="1:13" ht="15" customHeight="1">
      <c r="A229" s="596"/>
      <c r="B229" s="625"/>
      <c r="C229" s="600"/>
      <c r="D229" s="44" t="s">
        <v>489</v>
      </c>
      <c r="E229" s="31"/>
      <c r="F229" s="268"/>
      <c r="G229" s="268"/>
      <c r="H229" s="268"/>
      <c r="I229" s="268"/>
      <c r="J229" s="43" t="str">
        <f t="shared" si="12"/>
        <v/>
      </c>
      <c r="K229" s="35" t="str">
        <f t="shared" si="13"/>
        <v/>
      </c>
      <c r="L229" s="35" t="str">
        <f t="shared" si="14"/>
        <v/>
      </c>
      <c r="M229" s="35" t="str">
        <f t="shared" si="15"/>
        <v/>
      </c>
    </row>
    <row r="230" spans="1:13" ht="15" customHeight="1">
      <c r="A230" s="596"/>
      <c r="B230" s="625"/>
      <c r="C230" s="600" t="s">
        <v>6</v>
      </c>
      <c r="D230" s="44" t="s">
        <v>115</v>
      </c>
      <c r="E230" s="31"/>
      <c r="F230" s="268"/>
      <c r="G230" s="268"/>
      <c r="H230" s="268"/>
      <c r="I230" s="268"/>
      <c r="J230" s="43" t="str">
        <f t="shared" si="12"/>
        <v/>
      </c>
      <c r="K230" s="35" t="str">
        <f t="shared" si="13"/>
        <v/>
      </c>
      <c r="L230" s="35" t="str">
        <f t="shared" si="14"/>
        <v/>
      </c>
      <c r="M230" s="35" t="str">
        <f t="shared" si="15"/>
        <v/>
      </c>
    </row>
    <row r="231" spans="1:13" ht="15" customHeight="1">
      <c r="A231" s="596"/>
      <c r="B231" s="625"/>
      <c r="C231" s="600"/>
      <c r="D231" s="44" t="s">
        <v>489</v>
      </c>
      <c r="E231" s="31"/>
      <c r="F231" s="268"/>
      <c r="G231" s="268"/>
      <c r="H231" s="268"/>
      <c r="I231" s="268"/>
      <c r="J231" s="43" t="str">
        <f t="shared" si="12"/>
        <v/>
      </c>
      <c r="K231" s="35" t="str">
        <f t="shared" si="13"/>
        <v/>
      </c>
      <c r="L231" s="35" t="str">
        <f t="shared" si="14"/>
        <v/>
      </c>
      <c r="M231" s="35" t="str">
        <f t="shared" si="15"/>
        <v/>
      </c>
    </row>
    <row r="232" spans="1:13" ht="15" customHeight="1">
      <c r="A232" s="591">
        <v>28</v>
      </c>
      <c r="B232" s="592">
        <f>'1.Metas ATD H.'!B232:B239</f>
        <v>0</v>
      </c>
      <c r="C232" s="595" t="s">
        <v>3</v>
      </c>
      <c r="D232" s="37" t="s">
        <v>115</v>
      </c>
      <c r="E232" s="31"/>
      <c r="F232" s="268"/>
      <c r="G232" s="268"/>
      <c r="H232" s="268"/>
      <c r="I232" s="268"/>
      <c r="J232" s="40" t="str">
        <f t="shared" si="12"/>
        <v/>
      </c>
      <c r="K232" s="40" t="str">
        <f t="shared" si="13"/>
        <v/>
      </c>
      <c r="L232" s="40" t="str">
        <f t="shared" si="14"/>
        <v/>
      </c>
      <c r="M232" s="40" t="str">
        <f t="shared" si="15"/>
        <v/>
      </c>
    </row>
    <row r="233" spans="1:13" ht="15" customHeight="1">
      <c r="A233" s="591"/>
      <c r="B233" s="593"/>
      <c r="C233" s="595"/>
      <c r="D233" s="41" t="s">
        <v>488</v>
      </c>
      <c r="E233" s="31"/>
      <c r="F233" s="268"/>
      <c r="G233" s="268"/>
      <c r="H233" s="268"/>
      <c r="I233" s="268"/>
      <c r="J233" s="40" t="str">
        <f t="shared" si="12"/>
        <v/>
      </c>
      <c r="K233" s="40" t="str">
        <f t="shared" si="13"/>
        <v/>
      </c>
      <c r="L233" s="40" t="str">
        <f t="shared" si="14"/>
        <v/>
      </c>
      <c r="M233" s="40" t="str">
        <f t="shared" si="15"/>
        <v/>
      </c>
    </row>
    <row r="234" spans="1:13" ht="15" customHeight="1">
      <c r="A234" s="591"/>
      <c r="B234" s="593"/>
      <c r="C234" s="595" t="s">
        <v>4</v>
      </c>
      <c r="D234" s="37" t="s">
        <v>115</v>
      </c>
      <c r="E234" s="31"/>
      <c r="F234" s="268"/>
      <c r="G234" s="268"/>
      <c r="H234" s="268"/>
      <c r="I234" s="268"/>
      <c r="J234" s="40" t="str">
        <f t="shared" si="12"/>
        <v/>
      </c>
      <c r="K234" s="40" t="str">
        <f t="shared" si="13"/>
        <v/>
      </c>
      <c r="L234" s="40" t="str">
        <f t="shared" si="14"/>
        <v/>
      </c>
      <c r="M234" s="40" t="str">
        <f t="shared" si="15"/>
        <v/>
      </c>
    </row>
    <row r="235" spans="1:13" ht="15" customHeight="1">
      <c r="A235" s="591"/>
      <c r="B235" s="593"/>
      <c r="C235" s="595"/>
      <c r="D235" s="41" t="s">
        <v>488</v>
      </c>
      <c r="E235" s="31"/>
      <c r="F235" s="268"/>
      <c r="G235" s="268"/>
      <c r="H235" s="268"/>
      <c r="I235" s="268"/>
      <c r="J235" s="40" t="str">
        <f t="shared" si="12"/>
        <v/>
      </c>
      <c r="K235" s="40" t="str">
        <f t="shared" si="13"/>
        <v/>
      </c>
      <c r="L235" s="40" t="str">
        <f t="shared" si="14"/>
        <v/>
      </c>
      <c r="M235" s="40" t="str">
        <f t="shared" si="15"/>
        <v/>
      </c>
    </row>
    <row r="236" spans="1:13" ht="15" customHeight="1">
      <c r="A236" s="591"/>
      <c r="B236" s="593"/>
      <c r="C236" s="595" t="s">
        <v>5</v>
      </c>
      <c r="D236" s="41" t="s">
        <v>115</v>
      </c>
      <c r="E236" s="31"/>
      <c r="F236" s="268"/>
      <c r="G236" s="268"/>
      <c r="H236" s="268"/>
      <c r="I236" s="268"/>
      <c r="J236" s="40" t="str">
        <f t="shared" si="12"/>
        <v/>
      </c>
      <c r="K236" s="40" t="str">
        <f t="shared" si="13"/>
        <v/>
      </c>
      <c r="L236" s="40" t="str">
        <f t="shared" si="14"/>
        <v/>
      </c>
      <c r="M236" s="40" t="str">
        <f t="shared" si="15"/>
        <v/>
      </c>
    </row>
    <row r="237" spans="1:13" ht="15" customHeight="1">
      <c r="A237" s="591"/>
      <c r="B237" s="593"/>
      <c r="C237" s="595"/>
      <c r="D237" s="41" t="s">
        <v>489</v>
      </c>
      <c r="E237" s="31"/>
      <c r="F237" s="268"/>
      <c r="G237" s="268"/>
      <c r="H237" s="268"/>
      <c r="I237" s="268"/>
      <c r="J237" s="40" t="str">
        <f t="shared" si="12"/>
        <v/>
      </c>
      <c r="K237" s="40" t="str">
        <f t="shared" si="13"/>
        <v/>
      </c>
      <c r="L237" s="40" t="str">
        <f t="shared" si="14"/>
        <v/>
      </c>
      <c r="M237" s="40" t="str">
        <f t="shared" si="15"/>
        <v/>
      </c>
    </row>
    <row r="238" spans="1:13" ht="15" customHeight="1">
      <c r="A238" s="591"/>
      <c r="B238" s="593"/>
      <c r="C238" s="595" t="s">
        <v>6</v>
      </c>
      <c r="D238" s="41" t="s">
        <v>115</v>
      </c>
      <c r="E238" s="31"/>
      <c r="F238" s="268"/>
      <c r="G238" s="268"/>
      <c r="H238" s="268"/>
      <c r="I238" s="268"/>
      <c r="J238" s="40" t="str">
        <f t="shared" si="12"/>
        <v/>
      </c>
      <c r="K238" s="40" t="str">
        <f t="shared" si="13"/>
        <v/>
      </c>
      <c r="L238" s="40" t="str">
        <f t="shared" si="14"/>
        <v/>
      </c>
      <c r="M238" s="40" t="str">
        <f t="shared" si="15"/>
        <v/>
      </c>
    </row>
    <row r="239" spans="1:13" ht="15" customHeight="1">
      <c r="A239" s="591"/>
      <c r="B239" s="594"/>
      <c r="C239" s="595"/>
      <c r="D239" s="41" t="s">
        <v>489</v>
      </c>
      <c r="E239" s="31"/>
      <c r="F239" s="268"/>
      <c r="G239" s="268"/>
      <c r="H239" s="268"/>
      <c r="I239" s="268"/>
      <c r="J239" s="40" t="str">
        <f t="shared" si="12"/>
        <v/>
      </c>
      <c r="K239" s="40" t="str">
        <f t="shared" si="13"/>
        <v/>
      </c>
      <c r="L239" s="40" t="str">
        <f t="shared" si="14"/>
        <v/>
      </c>
      <c r="M239" s="40" t="str">
        <f t="shared" si="15"/>
        <v/>
      </c>
    </row>
    <row r="240" spans="1:13" ht="15" customHeight="1">
      <c r="A240" s="596">
        <v>29</v>
      </c>
      <c r="B240" s="625">
        <f>'1.Metas ATD H.'!B240:B247</f>
        <v>0</v>
      </c>
      <c r="C240" s="600" t="s">
        <v>3</v>
      </c>
      <c r="D240" s="42" t="s">
        <v>115</v>
      </c>
      <c r="E240" s="31"/>
      <c r="F240" s="268"/>
      <c r="G240" s="268"/>
      <c r="H240" s="268"/>
      <c r="I240" s="268"/>
      <c r="J240" s="43" t="str">
        <f t="shared" si="12"/>
        <v/>
      </c>
      <c r="K240" s="35" t="str">
        <f t="shared" si="13"/>
        <v/>
      </c>
      <c r="L240" s="35" t="str">
        <f t="shared" si="14"/>
        <v/>
      </c>
      <c r="M240" s="35" t="str">
        <f t="shared" si="15"/>
        <v/>
      </c>
    </row>
    <row r="241" spans="1:13" ht="15" customHeight="1">
      <c r="A241" s="596"/>
      <c r="B241" s="625"/>
      <c r="C241" s="600"/>
      <c r="D241" s="44" t="s">
        <v>488</v>
      </c>
      <c r="E241" s="31"/>
      <c r="F241" s="268"/>
      <c r="G241" s="268"/>
      <c r="H241" s="268"/>
      <c r="I241" s="268"/>
      <c r="J241" s="43" t="str">
        <f t="shared" si="12"/>
        <v/>
      </c>
      <c r="K241" s="35" t="str">
        <f t="shared" si="13"/>
        <v/>
      </c>
      <c r="L241" s="35" t="str">
        <f t="shared" si="14"/>
        <v/>
      </c>
      <c r="M241" s="35" t="str">
        <f t="shared" si="15"/>
        <v/>
      </c>
    </row>
    <row r="242" spans="1:13" ht="15" customHeight="1">
      <c r="A242" s="596"/>
      <c r="B242" s="625"/>
      <c r="C242" s="600" t="s">
        <v>4</v>
      </c>
      <c r="D242" s="42" t="s">
        <v>115</v>
      </c>
      <c r="E242" s="31"/>
      <c r="F242" s="268"/>
      <c r="G242" s="268"/>
      <c r="H242" s="268"/>
      <c r="I242" s="268"/>
      <c r="J242" s="43" t="str">
        <f t="shared" si="12"/>
        <v/>
      </c>
      <c r="K242" s="35" t="str">
        <f t="shared" si="13"/>
        <v/>
      </c>
      <c r="L242" s="35" t="str">
        <f t="shared" si="14"/>
        <v/>
      </c>
      <c r="M242" s="35" t="str">
        <f t="shared" si="15"/>
        <v/>
      </c>
    </row>
    <row r="243" spans="1:13" ht="15" customHeight="1">
      <c r="A243" s="596"/>
      <c r="B243" s="625"/>
      <c r="C243" s="600"/>
      <c r="D243" s="44" t="s">
        <v>488</v>
      </c>
      <c r="E243" s="31"/>
      <c r="F243" s="268"/>
      <c r="G243" s="268"/>
      <c r="H243" s="268"/>
      <c r="I243" s="268"/>
      <c r="J243" s="43" t="str">
        <f t="shared" si="12"/>
        <v/>
      </c>
      <c r="K243" s="35" t="str">
        <f t="shared" si="13"/>
        <v/>
      </c>
      <c r="L243" s="35" t="str">
        <f t="shared" si="14"/>
        <v/>
      </c>
      <c r="M243" s="35" t="str">
        <f t="shared" si="15"/>
        <v/>
      </c>
    </row>
    <row r="244" spans="1:13" ht="15" customHeight="1">
      <c r="A244" s="596"/>
      <c r="B244" s="625"/>
      <c r="C244" s="600" t="s">
        <v>5</v>
      </c>
      <c r="D244" s="44" t="s">
        <v>115</v>
      </c>
      <c r="E244" s="31"/>
      <c r="F244" s="268"/>
      <c r="G244" s="268"/>
      <c r="H244" s="268"/>
      <c r="I244" s="268"/>
      <c r="J244" s="43" t="str">
        <f t="shared" si="12"/>
        <v/>
      </c>
      <c r="K244" s="35" t="str">
        <f t="shared" si="13"/>
        <v/>
      </c>
      <c r="L244" s="35" t="str">
        <f t="shared" si="14"/>
        <v/>
      </c>
      <c r="M244" s="35" t="str">
        <f t="shared" si="15"/>
        <v/>
      </c>
    </row>
    <row r="245" spans="1:13" ht="15" customHeight="1">
      <c r="A245" s="596"/>
      <c r="B245" s="625"/>
      <c r="C245" s="600"/>
      <c r="D245" s="44" t="s">
        <v>489</v>
      </c>
      <c r="E245" s="31"/>
      <c r="F245" s="268"/>
      <c r="G245" s="268"/>
      <c r="H245" s="268"/>
      <c r="I245" s="268"/>
      <c r="J245" s="43" t="str">
        <f t="shared" si="12"/>
        <v/>
      </c>
      <c r="K245" s="35" t="str">
        <f t="shared" si="13"/>
        <v/>
      </c>
      <c r="L245" s="35" t="str">
        <f t="shared" si="14"/>
        <v/>
      </c>
      <c r="M245" s="35" t="str">
        <f t="shared" si="15"/>
        <v/>
      </c>
    </row>
    <row r="246" spans="1:13" ht="15" customHeight="1">
      <c r="A246" s="596"/>
      <c r="B246" s="625"/>
      <c r="C246" s="600" t="s">
        <v>6</v>
      </c>
      <c r="D246" s="44" t="s">
        <v>115</v>
      </c>
      <c r="E246" s="31"/>
      <c r="F246" s="268"/>
      <c r="G246" s="268"/>
      <c r="H246" s="268"/>
      <c r="I246" s="268"/>
      <c r="J246" s="43" t="str">
        <f t="shared" si="12"/>
        <v/>
      </c>
      <c r="K246" s="35" t="str">
        <f t="shared" si="13"/>
        <v/>
      </c>
      <c r="L246" s="35" t="str">
        <f t="shared" si="14"/>
        <v/>
      </c>
      <c r="M246" s="35" t="str">
        <f t="shared" si="15"/>
        <v/>
      </c>
    </row>
    <row r="247" spans="1:13" ht="15" customHeight="1">
      <c r="A247" s="596"/>
      <c r="B247" s="625"/>
      <c r="C247" s="600"/>
      <c r="D247" s="44" t="s">
        <v>489</v>
      </c>
      <c r="E247" s="31"/>
      <c r="F247" s="268"/>
      <c r="G247" s="268"/>
      <c r="H247" s="268"/>
      <c r="I247" s="268"/>
      <c r="J247" s="43" t="str">
        <f t="shared" si="12"/>
        <v/>
      </c>
      <c r="K247" s="35" t="str">
        <f t="shared" si="13"/>
        <v/>
      </c>
      <c r="L247" s="35" t="str">
        <f t="shared" si="14"/>
        <v/>
      </c>
      <c r="M247" s="35" t="str">
        <f t="shared" si="15"/>
        <v/>
      </c>
    </row>
    <row r="248" spans="1:13" ht="15" customHeight="1">
      <c r="A248" s="591">
        <v>30</v>
      </c>
      <c r="B248" s="592">
        <f>'1.Metas ATD H.'!B248:B255</f>
        <v>0</v>
      </c>
      <c r="C248" s="595" t="s">
        <v>3</v>
      </c>
      <c r="D248" s="37" t="s">
        <v>115</v>
      </c>
      <c r="E248" s="31"/>
      <c r="F248" s="268"/>
      <c r="G248" s="268"/>
      <c r="H248" s="268"/>
      <c r="I248" s="268"/>
      <c r="J248" s="40" t="str">
        <f t="shared" si="12"/>
        <v/>
      </c>
      <c r="K248" s="40" t="str">
        <f t="shared" si="13"/>
        <v/>
      </c>
      <c r="L248" s="40" t="str">
        <f t="shared" si="14"/>
        <v/>
      </c>
      <c r="M248" s="40" t="str">
        <f t="shared" si="15"/>
        <v/>
      </c>
    </row>
    <row r="249" spans="1:13" ht="15" customHeight="1">
      <c r="A249" s="591"/>
      <c r="B249" s="593"/>
      <c r="C249" s="595"/>
      <c r="D249" s="41" t="s">
        <v>488</v>
      </c>
      <c r="E249" s="31"/>
      <c r="F249" s="268"/>
      <c r="G249" s="268"/>
      <c r="H249" s="268"/>
      <c r="I249" s="268"/>
      <c r="J249" s="40" t="str">
        <f t="shared" si="12"/>
        <v/>
      </c>
      <c r="K249" s="40" t="str">
        <f t="shared" si="13"/>
        <v/>
      </c>
      <c r="L249" s="40" t="str">
        <f t="shared" si="14"/>
        <v/>
      </c>
      <c r="M249" s="40" t="str">
        <f t="shared" si="15"/>
        <v/>
      </c>
    </row>
    <row r="250" spans="1:13" ht="15" customHeight="1">
      <c r="A250" s="591"/>
      <c r="B250" s="593"/>
      <c r="C250" s="595" t="s">
        <v>4</v>
      </c>
      <c r="D250" s="37" t="s">
        <v>115</v>
      </c>
      <c r="E250" s="31"/>
      <c r="F250" s="268"/>
      <c r="G250" s="268"/>
      <c r="H250" s="268"/>
      <c r="I250" s="268"/>
      <c r="J250" s="40" t="str">
        <f t="shared" si="12"/>
        <v/>
      </c>
      <c r="K250" s="40" t="str">
        <f t="shared" si="13"/>
        <v/>
      </c>
      <c r="L250" s="40" t="str">
        <f t="shared" si="14"/>
        <v/>
      </c>
      <c r="M250" s="40" t="str">
        <f t="shared" si="15"/>
        <v/>
      </c>
    </row>
    <row r="251" spans="1:13" ht="15" customHeight="1">
      <c r="A251" s="591"/>
      <c r="B251" s="593"/>
      <c r="C251" s="595"/>
      <c r="D251" s="41" t="s">
        <v>488</v>
      </c>
      <c r="E251" s="31"/>
      <c r="F251" s="268"/>
      <c r="G251" s="268"/>
      <c r="H251" s="268"/>
      <c r="I251" s="268"/>
      <c r="J251" s="40" t="str">
        <f t="shared" si="12"/>
        <v/>
      </c>
      <c r="K251" s="40" t="str">
        <f t="shared" si="13"/>
        <v/>
      </c>
      <c r="L251" s="40" t="str">
        <f t="shared" si="14"/>
        <v/>
      </c>
      <c r="M251" s="40" t="str">
        <f t="shared" si="15"/>
        <v/>
      </c>
    </row>
    <row r="252" spans="1:13" ht="15" customHeight="1">
      <c r="A252" s="591"/>
      <c r="B252" s="593"/>
      <c r="C252" s="595" t="s">
        <v>5</v>
      </c>
      <c r="D252" s="41" t="s">
        <v>115</v>
      </c>
      <c r="E252" s="31"/>
      <c r="F252" s="268"/>
      <c r="G252" s="268"/>
      <c r="H252" s="268"/>
      <c r="I252" s="268"/>
      <c r="J252" s="40" t="str">
        <f t="shared" si="12"/>
        <v/>
      </c>
      <c r="K252" s="40" t="str">
        <f t="shared" si="13"/>
        <v/>
      </c>
      <c r="L252" s="40" t="str">
        <f t="shared" si="14"/>
        <v/>
      </c>
      <c r="M252" s="40" t="str">
        <f t="shared" si="15"/>
        <v/>
      </c>
    </row>
    <row r="253" spans="1:13" ht="15" customHeight="1">
      <c r="A253" s="591"/>
      <c r="B253" s="593"/>
      <c r="C253" s="595"/>
      <c r="D253" s="41" t="s">
        <v>489</v>
      </c>
      <c r="E253" s="31"/>
      <c r="F253" s="268"/>
      <c r="G253" s="268"/>
      <c r="H253" s="268"/>
      <c r="I253" s="268"/>
      <c r="J253" s="40" t="str">
        <f t="shared" si="12"/>
        <v/>
      </c>
      <c r="K253" s="40" t="str">
        <f t="shared" si="13"/>
        <v/>
      </c>
      <c r="L253" s="40" t="str">
        <f t="shared" si="14"/>
        <v/>
      </c>
      <c r="M253" s="40" t="str">
        <f t="shared" si="15"/>
        <v/>
      </c>
    </row>
    <row r="254" spans="1:13" ht="15" customHeight="1">
      <c r="A254" s="591"/>
      <c r="B254" s="593"/>
      <c r="C254" s="595" t="s">
        <v>6</v>
      </c>
      <c r="D254" s="41" t="s">
        <v>115</v>
      </c>
      <c r="E254" s="31"/>
      <c r="F254" s="268"/>
      <c r="G254" s="268"/>
      <c r="H254" s="268"/>
      <c r="I254" s="268"/>
      <c r="J254" s="40" t="str">
        <f t="shared" si="12"/>
        <v/>
      </c>
      <c r="K254" s="40" t="str">
        <f t="shared" si="13"/>
        <v/>
      </c>
      <c r="L254" s="40" t="str">
        <f t="shared" si="14"/>
        <v/>
      </c>
      <c r="M254" s="40" t="str">
        <f t="shared" si="15"/>
        <v/>
      </c>
    </row>
    <row r="255" spans="1:13" ht="15" customHeight="1">
      <c r="A255" s="591"/>
      <c r="B255" s="594"/>
      <c r="C255" s="595"/>
      <c r="D255" s="41" t="s">
        <v>489</v>
      </c>
      <c r="E255" s="31"/>
      <c r="F255" s="268"/>
      <c r="G255" s="268"/>
      <c r="H255" s="268"/>
      <c r="I255" s="268"/>
      <c r="J255" s="40" t="str">
        <f t="shared" si="12"/>
        <v/>
      </c>
      <c r="K255" s="40" t="str">
        <f t="shared" si="13"/>
        <v/>
      </c>
      <c r="L255" s="40" t="str">
        <f t="shared" si="14"/>
        <v/>
      </c>
      <c r="M255" s="40" t="str">
        <f t="shared" si="15"/>
        <v/>
      </c>
    </row>
    <row r="256" spans="1:13" ht="15" customHeight="1">
      <c r="A256" s="596">
        <v>31</v>
      </c>
      <c r="B256" s="625">
        <f>'1.Metas ATD H.'!B256:B263</f>
        <v>0</v>
      </c>
      <c r="C256" s="600" t="s">
        <v>3</v>
      </c>
      <c r="D256" s="42" t="s">
        <v>115</v>
      </c>
      <c r="E256" s="31"/>
      <c r="F256" s="268"/>
      <c r="G256" s="268"/>
      <c r="H256" s="268"/>
      <c r="I256" s="268"/>
      <c r="J256" s="43" t="str">
        <f t="shared" si="12"/>
        <v/>
      </c>
      <c r="K256" s="35" t="str">
        <f t="shared" si="13"/>
        <v/>
      </c>
      <c r="L256" s="35" t="str">
        <f t="shared" si="14"/>
        <v/>
      </c>
      <c r="M256" s="35" t="str">
        <f t="shared" si="15"/>
        <v/>
      </c>
    </row>
    <row r="257" spans="1:13" ht="15" customHeight="1">
      <c r="A257" s="596"/>
      <c r="B257" s="625"/>
      <c r="C257" s="600"/>
      <c r="D257" s="44" t="s">
        <v>488</v>
      </c>
      <c r="E257" s="31"/>
      <c r="F257" s="268"/>
      <c r="G257" s="268"/>
      <c r="H257" s="268"/>
      <c r="I257" s="268"/>
      <c r="J257" s="43" t="str">
        <f t="shared" si="12"/>
        <v/>
      </c>
      <c r="K257" s="35" t="str">
        <f t="shared" si="13"/>
        <v/>
      </c>
      <c r="L257" s="35" t="str">
        <f t="shared" si="14"/>
        <v/>
      </c>
      <c r="M257" s="35" t="str">
        <f t="shared" si="15"/>
        <v/>
      </c>
    </row>
    <row r="258" spans="1:13" ht="15" customHeight="1">
      <c r="A258" s="596"/>
      <c r="B258" s="625"/>
      <c r="C258" s="600" t="s">
        <v>4</v>
      </c>
      <c r="D258" s="42" t="s">
        <v>115</v>
      </c>
      <c r="E258" s="31"/>
      <c r="F258" s="268"/>
      <c r="G258" s="268"/>
      <c r="H258" s="268"/>
      <c r="I258" s="268"/>
      <c r="J258" s="43" t="str">
        <f t="shared" si="12"/>
        <v/>
      </c>
      <c r="K258" s="35" t="str">
        <f t="shared" si="13"/>
        <v/>
      </c>
      <c r="L258" s="35" t="str">
        <f t="shared" si="14"/>
        <v/>
      </c>
      <c r="M258" s="35" t="str">
        <f t="shared" si="15"/>
        <v/>
      </c>
    </row>
    <row r="259" spans="1:13" ht="15" customHeight="1">
      <c r="A259" s="596"/>
      <c r="B259" s="625"/>
      <c r="C259" s="600"/>
      <c r="D259" s="44" t="s">
        <v>488</v>
      </c>
      <c r="E259" s="31"/>
      <c r="F259" s="268"/>
      <c r="G259" s="268"/>
      <c r="H259" s="268"/>
      <c r="I259" s="268"/>
      <c r="J259" s="43" t="str">
        <f t="shared" si="12"/>
        <v/>
      </c>
      <c r="K259" s="35" t="str">
        <f t="shared" si="13"/>
        <v/>
      </c>
      <c r="L259" s="35" t="str">
        <f t="shared" si="14"/>
        <v/>
      </c>
      <c r="M259" s="35" t="str">
        <f t="shared" si="15"/>
        <v/>
      </c>
    </row>
    <row r="260" spans="1:13" ht="15" customHeight="1">
      <c r="A260" s="596"/>
      <c r="B260" s="625"/>
      <c r="C260" s="600" t="s">
        <v>5</v>
      </c>
      <c r="D260" s="44" t="s">
        <v>115</v>
      </c>
      <c r="E260" s="31"/>
      <c r="F260" s="268"/>
      <c r="G260" s="268"/>
      <c r="H260" s="268"/>
      <c r="I260" s="268"/>
      <c r="J260" s="43" t="str">
        <f t="shared" si="12"/>
        <v/>
      </c>
      <c r="K260" s="35" t="str">
        <f t="shared" si="13"/>
        <v/>
      </c>
      <c r="L260" s="35" t="str">
        <f t="shared" si="14"/>
        <v/>
      </c>
      <c r="M260" s="35" t="str">
        <f t="shared" si="15"/>
        <v/>
      </c>
    </row>
    <row r="261" spans="1:13" ht="15" customHeight="1">
      <c r="A261" s="596"/>
      <c r="B261" s="625"/>
      <c r="C261" s="600"/>
      <c r="D261" s="44" t="s">
        <v>489</v>
      </c>
      <c r="E261" s="31"/>
      <c r="F261" s="268"/>
      <c r="G261" s="268"/>
      <c r="H261" s="268"/>
      <c r="I261" s="268"/>
      <c r="J261" s="43" t="str">
        <f t="shared" si="12"/>
        <v/>
      </c>
      <c r="K261" s="35" t="str">
        <f t="shared" si="13"/>
        <v/>
      </c>
      <c r="L261" s="35" t="str">
        <f t="shared" si="14"/>
        <v/>
      </c>
      <c r="M261" s="35" t="str">
        <f t="shared" si="15"/>
        <v/>
      </c>
    </row>
    <row r="262" spans="1:13" ht="15" customHeight="1">
      <c r="A262" s="596"/>
      <c r="B262" s="625"/>
      <c r="C262" s="600" t="s">
        <v>6</v>
      </c>
      <c r="D262" s="44" t="s">
        <v>115</v>
      </c>
      <c r="E262" s="31"/>
      <c r="F262" s="268"/>
      <c r="G262" s="268"/>
      <c r="H262" s="268"/>
      <c r="I262" s="268"/>
      <c r="J262" s="43" t="str">
        <f t="shared" si="12"/>
        <v/>
      </c>
      <c r="K262" s="35" t="str">
        <f t="shared" si="13"/>
        <v/>
      </c>
      <c r="L262" s="35" t="str">
        <f t="shared" si="14"/>
        <v/>
      </c>
      <c r="M262" s="35" t="str">
        <f t="shared" si="15"/>
        <v/>
      </c>
    </row>
    <row r="263" spans="1:13" ht="15" customHeight="1">
      <c r="A263" s="596"/>
      <c r="B263" s="625"/>
      <c r="C263" s="600"/>
      <c r="D263" s="44" t="s">
        <v>489</v>
      </c>
      <c r="E263" s="31"/>
      <c r="F263" s="268"/>
      <c r="G263" s="268"/>
      <c r="H263" s="268"/>
      <c r="I263" s="268"/>
      <c r="J263" s="43" t="str">
        <f t="shared" si="12"/>
        <v/>
      </c>
      <c r="K263" s="35" t="str">
        <f t="shared" si="13"/>
        <v/>
      </c>
      <c r="L263" s="35" t="str">
        <f t="shared" si="14"/>
        <v/>
      </c>
      <c r="M263" s="35" t="str">
        <f t="shared" si="15"/>
        <v/>
      </c>
    </row>
    <row r="264" spans="1:13" ht="15" customHeight="1">
      <c r="A264" s="591">
        <v>32</v>
      </c>
      <c r="B264" s="592">
        <f>'1.Metas ATD H.'!B264:B271</f>
        <v>0</v>
      </c>
      <c r="C264" s="595" t="s">
        <v>3</v>
      </c>
      <c r="D264" s="37" t="s">
        <v>115</v>
      </c>
      <c r="E264" s="31"/>
      <c r="F264" s="268"/>
      <c r="G264" s="268"/>
      <c r="H264" s="268"/>
      <c r="I264" s="268"/>
      <c r="J264" s="40" t="str">
        <f t="shared" si="12"/>
        <v/>
      </c>
      <c r="K264" s="40" t="str">
        <f t="shared" si="13"/>
        <v/>
      </c>
      <c r="L264" s="40" t="str">
        <f t="shared" si="14"/>
        <v/>
      </c>
      <c r="M264" s="40" t="str">
        <f t="shared" si="15"/>
        <v/>
      </c>
    </row>
    <row r="265" spans="1:13" ht="15" customHeight="1">
      <c r="A265" s="591"/>
      <c r="B265" s="593"/>
      <c r="C265" s="595"/>
      <c r="D265" s="41" t="s">
        <v>488</v>
      </c>
      <c r="E265" s="31"/>
      <c r="F265" s="268"/>
      <c r="G265" s="268"/>
      <c r="H265" s="268"/>
      <c r="I265" s="268"/>
      <c r="J265" s="40" t="str">
        <f t="shared" si="12"/>
        <v/>
      </c>
      <c r="K265" s="40" t="str">
        <f t="shared" si="13"/>
        <v/>
      </c>
      <c r="L265" s="40" t="str">
        <f t="shared" si="14"/>
        <v/>
      </c>
      <c r="M265" s="40" t="str">
        <f t="shared" si="15"/>
        <v/>
      </c>
    </row>
    <row r="266" spans="1:13" ht="15" customHeight="1">
      <c r="A266" s="591"/>
      <c r="B266" s="593"/>
      <c r="C266" s="595" t="s">
        <v>4</v>
      </c>
      <c r="D266" s="37" t="s">
        <v>115</v>
      </c>
      <c r="E266" s="31"/>
      <c r="F266" s="268"/>
      <c r="G266" s="268"/>
      <c r="H266" s="268"/>
      <c r="I266" s="268"/>
      <c r="J266" s="40" t="str">
        <f t="shared" si="12"/>
        <v/>
      </c>
      <c r="K266" s="40" t="str">
        <f t="shared" si="13"/>
        <v/>
      </c>
      <c r="L266" s="40" t="str">
        <f t="shared" si="14"/>
        <v/>
      </c>
      <c r="M266" s="40" t="str">
        <f t="shared" si="15"/>
        <v/>
      </c>
    </row>
    <row r="267" spans="1:13" ht="15" customHeight="1">
      <c r="A267" s="591"/>
      <c r="B267" s="593"/>
      <c r="C267" s="595"/>
      <c r="D267" s="41" t="s">
        <v>488</v>
      </c>
      <c r="E267" s="31"/>
      <c r="F267" s="268"/>
      <c r="G267" s="268"/>
      <c r="H267" s="268"/>
      <c r="I267" s="268"/>
      <c r="J267" s="40" t="str">
        <f t="shared" si="12"/>
        <v/>
      </c>
      <c r="K267" s="40" t="str">
        <f t="shared" si="13"/>
        <v/>
      </c>
      <c r="L267" s="40" t="str">
        <f t="shared" si="14"/>
        <v/>
      </c>
      <c r="M267" s="40" t="str">
        <f t="shared" si="15"/>
        <v/>
      </c>
    </row>
    <row r="268" spans="1:13" ht="15" customHeight="1">
      <c r="A268" s="591"/>
      <c r="B268" s="593"/>
      <c r="C268" s="595" t="s">
        <v>5</v>
      </c>
      <c r="D268" s="41" t="s">
        <v>115</v>
      </c>
      <c r="E268" s="31"/>
      <c r="F268" s="268"/>
      <c r="G268" s="268"/>
      <c r="H268" s="268"/>
      <c r="I268" s="268"/>
      <c r="J268" s="40" t="str">
        <f t="shared" si="12"/>
        <v/>
      </c>
      <c r="K268" s="40" t="str">
        <f t="shared" si="13"/>
        <v/>
      </c>
      <c r="L268" s="40" t="str">
        <f t="shared" si="14"/>
        <v/>
      </c>
      <c r="M268" s="40" t="str">
        <f t="shared" si="15"/>
        <v/>
      </c>
    </row>
    <row r="269" spans="1:13" ht="15" customHeight="1">
      <c r="A269" s="591"/>
      <c r="B269" s="593"/>
      <c r="C269" s="595"/>
      <c r="D269" s="41" t="s">
        <v>489</v>
      </c>
      <c r="E269" s="31"/>
      <c r="F269" s="268"/>
      <c r="G269" s="268"/>
      <c r="H269" s="268"/>
      <c r="I269" s="268"/>
      <c r="J269" s="40" t="str">
        <f t="shared" si="12"/>
        <v/>
      </c>
      <c r="K269" s="40" t="str">
        <f t="shared" si="13"/>
        <v/>
      </c>
      <c r="L269" s="40" t="str">
        <f t="shared" si="14"/>
        <v/>
      </c>
      <c r="M269" s="40" t="str">
        <f t="shared" si="15"/>
        <v/>
      </c>
    </row>
    <row r="270" spans="1:13" ht="15" customHeight="1">
      <c r="A270" s="591"/>
      <c r="B270" s="593"/>
      <c r="C270" s="595" t="s">
        <v>6</v>
      </c>
      <c r="D270" s="41" t="s">
        <v>115</v>
      </c>
      <c r="E270" s="31"/>
      <c r="F270" s="268"/>
      <c r="G270" s="268"/>
      <c r="H270" s="268"/>
      <c r="I270" s="268"/>
      <c r="J270" s="40" t="str">
        <f t="shared" si="12"/>
        <v/>
      </c>
      <c r="K270" s="40" t="str">
        <f t="shared" si="13"/>
        <v/>
      </c>
      <c r="L270" s="40" t="str">
        <f t="shared" si="14"/>
        <v/>
      </c>
      <c r="M270" s="40" t="str">
        <f t="shared" si="15"/>
        <v/>
      </c>
    </row>
    <row r="271" spans="1:13" ht="15" customHeight="1">
      <c r="A271" s="591"/>
      <c r="B271" s="594"/>
      <c r="C271" s="595"/>
      <c r="D271" s="41" t="s">
        <v>489</v>
      </c>
      <c r="E271" s="31"/>
      <c r="F271" s="268"/>
      <c r="G271" s="268"/>
      <c r="H271" s="268"/>
      <c r="I271" s="268"/>
      <c r="J271" s="40" t="str">
        <f t="shared" si="12"/>
        <v/>
      </c>
      <c r="K271" s="40" t="str">
        <f t="shared" si="13"/>
        <v/>
      </c>
      <c r="L271" s="40" t="str">
        <f t="shared" si="14"/>
        <v/>
      </c>
      <c r="M271" s="40" t="str">
        <f t="shared" si="15"/>
        <v/>
      </c>
    </row>
    <row r="272" spans="1:13" ht="15" customHeight="1">
      <c r="A272" s="615">
        <v>33</v>
      </c>
      <c r="B272" s="638">
        <f>'1.Metas ATD H.'!B272:B279</f>
        <v>0</v>
      </c>
      <c r="C272" s="600" t="s">
        <v>3</v>
      </c>
      <c r="D272" s="42" t="s">
        <v>115</v>
      </c>
      <c r="E272" s="31"/>
      <c r="F272" s="268"/>
      <c r="G272" s="268"/>
      <c r="H272" s="268"/>
      <c r="I272" s="268"/>
      <c r="J272" s="43" t="str">
        <f t="shared" si="12"/>
        <v/>
      </c>
      <c r="K272" s="35" t="str">
        <f t="shared" si="13"/>
        <v/>
      </c>
      <c r="L272" s="35" t="str">
        <f t="shared" si="14"/>
        <v/>
      </c>
      <c r="M272" s="35" t="str">
        <f t="shared" si="15"/>
        <v/>
      </c>
    </row>
    <row r="273" spans="1:16" ht="15" customHeight="1">
      <c r="A273" s="615"/>
      <c r="B273" s="639"/>
      <c r="C273" s="600"/>
      <c r="D273" s="44" t="s">
        <v>488</v>
      </c>
      <c r="E273" s="31"/>
      <c r="F273" s="268"/>
      <c r="G273" s="268"/>
      <c r="H273" s="268"/>
      <c r="I273" s="268"/>
      <c r="J273" s="43" t="str">
        <f t="shared" ref="J273:J279" si="16">IFERROR((F273/E273),"")</f>
        <v/>
      </c>
      <c r="K273" s="35" t="str">
        <f t="shared" ref="K273:K279" si="17">IFERROR(((F273+G273)/E273),"")</f>
        <v/>
      </c>
      <c r="L273" s="35" t="str">
        <f t="shared" ref="L273:L279" si="18">IFERROR(((F273+G273+H273)/E273),"")</f>
        <v/>
      </c>
      <c r="M273" s="35" t="str">
        <f t="shared" ref="M273:M279" si="19">IFERROR(((F273+G273+H273+I273)/E273),"")</f>
        <v/>
      </c>
    </row>
    <row r="274" spans="1:16" ht="15" customHeight="1">
      <c r="A274" s="615"/>
      <c r="B274" s="639"/>
      <c r="C274" s="600" t="s">
        <v>4</v>
      </c>
      <c r="D274" s="42" t="s">
        <v>115</v>
      </c>
      <c r="E274" s="31"/>
      <c r="F274" s="268"/>
      <c r="G274" s="268"/>
      <c r="H274" s="268"/>
      <c r="I274" s="268"/>
      <c r="J274" s="43" t="str">
        <f t="shared" si="16"/>
        <v/>
      </c>
      <c r="K274" s="35" t="str">
        <f t="shared" si="17"/>
        <v/>
      </c>
      <c r="L274" s="35" t="str">
        <f t="shared" si="18"/>
        <v/>
      </c>
      <c r="M274" s="35" t="str">
        <f t="shared" si="19"/>
        <v/>
      </c>
    </row>
    <row r="275" spans="1:16" ht="15" customHeight="1">
      <c r="A275" s="615"/>
      <c r="B275" s="639"/>
      <c r="C275" s="600"/>
      <c r="D275" s="44" t="s">
        <v>488</v>
      </c>
      <c r="E275" s="31"/>
      <c r="F275" s="268"/>
      <c r="G275" s="268"/>
      <c r="H275" s="268"/>
      <c r="I275" s="268"/>
      <c r="J275" s="43" t="str">
        <f t="shared" si="16"/>
        <v/>
      </c>
      <c r="K275" s="35" t="str">
        <f t="shared" si="17"/>
        <v/>
      </c>
      <c r="L275" s="35" t="str">
        <f t="shared" si="18"/>
        <v/>
      </c>
      <c r="M275" s="35" t="str">
        <f t="shared" si="19"/>
        <v/>
      </c>
    </row>
    <row r="276" spans="1:16" ht="15" customHeight="1">
      <c r="A276" s="615"/>
      <c r="B276" s="639"/>
      <c r="C276" s="600" t="s">
        <v>5</v>
      </c>
      <c r="D276" s="44" t="s">
        <v>115</v>
      </c>
      <c r="E276" s="31"/>
      <c r="F276" s="268"/>
      <c r="G276" s="268"/>
      <c r="H276" s="268"/>
      <c r="I276" s="268"/>
      <c r="J276" s="43" t="str">
        <f t="shared" si="16"/>
        <v/>
      </c>
      <c r="K276" s="35" t="str">
        <f t="shared" si="17"/>
        <v/>
      </c>
      <c r="L276" s="35" t="str">
        <f t="shared" si="18"/>
        <v/>
      </c>
      <c r="M276" s="35" t="str">
        <f t="shared" si="19"/>
        <v/>
      </c>
    </row>
    <row r="277" spans="1:16" ht="15" customHeight="1">
      <c r="A277" s="615"/>
      <c r="B277" s="639"/>
      <c r="C277" s="600"/>
      <c r="D277" s="44" t="s">
        <v>489</v>
      </c>
      <c r="E277" s="31"/>
      <c r="F277" s="268"/>
      <c r="G277" s="268"/>
      <c r="H277" s="268"/>
      <c r="I277" s="268"/>
      <c r="J277" s="43" t="str">
        <f t="shared" si="16"/>
        <v/>
      </c>
      <c r="K277" s="35" t="str">
        <f t="shared" si="17"/>
        <v/>
      </c>
      <c r="L277" s="35" t="str">
        <f t="shared" si="18"/>
        <v/>
      </c>
      <c r="M277" s="35" t="str">
        <f t="shared" si="19"/>
        <v/>
      </c>
    </row>
    <row r="278" spans="1:16" ht="15" customHeight="1">
      <c r="A278" s="615"/>
      <c r="B278" s="639"/>
      <c r="C278" s="600" t="s">
        <v>6</v>
      </c>
      <c r="D278" s="44" t="s">
        <v>115</v>
      </c>
      <c r="E278" s="31"/>
      <c r="F278" s="268"/>
      <c r="G278" s="268"/>
      <c r="H278" s="268"/>
      <c r="I278" s="268"/>
      <c r="J278" s="43" t="str">
        <f t="shared" si="16"/>
        <v/>
      </c>
      <c r="K278" s="35" t="str">
        <f t="shared" si="17"/>
        <v/>
      </c>
      <c r="L278" s="35" t="str">
        <f t="shared" si="18"/>
        <v/>
      </c>
      <c r="M278" s="35" t="str">
        <f t="shared" si="19"/>
        <v/>
      </c>
    </row>
    <row r="279" spans="1:16" ht="15" customHeight="1">
      <c r="A279" s="615"/>
      <c r="B279" s="640"/>
      <c r="C279" s="600"/>
      <c r="D279" s="44" t="s">
        <v>489</v>
      </c>
      <c r="E279" s="31"/>
      <c r="F279" s="268"/>
      <c r="G279" s="268"/>
      <c r="H279" s="268"/>
      <c r="I279" s="268"/>
      <c r="J279" s="43" t="str">
        <f t="shared" si="16"/>
        <v/>
      </c>
      <c r="K279" s="35" t="str">
        <f t="shared" si="17"/>
        <v/>
      </c>
      <c r="L279" s="35" t="str">
        <f t="shared" si="18"/>
        <v/>
      </c>
      <c r="M279" s="35" t="str">
        <f t="shared" si="19"/>
        <v/>
      </c>
    </row>
    <row r="280" spans="1:16" ht="15" customHeight="1">
      <c r="A280" s="45"/>
      <c r="B280" s="45"/>
      <c r="C280" s="157"/>
      <c r="D280" s="46"/>
      <c r="J280" s="55"/>
      <c r="K280" s="55"/>
      <c r="L280" s="55"/>
      <c r="M280" s="55"/>
    </row>
    <row r="281" spans="1:16" ht="15.75" customHeight="1">
      <c r="A281" s="626" t="s">
        <v>490</v>
      </c>
      <c r="B281" s="626"/>
      <c r="C281" s="627" t="s">
        <v>3</v>
      </c>
      <c r="D281" s="47" t="s">
        <v>115</v>
      </c>
      <c r="E281" s="48" t="str">
        <f>IF(E16+E24+E32+E40+E48+E56+E64+E72+E80+E88+E96+E104+E112+E120+E128+E136+E144+E152+E160+E168+E176+E184+E192+E200+E208+E216+E224+E232+E240+E248+E256+E264+E272=0,"",E16+E24+E32+E40+E48+E56+E64+E72+E80+E88+E96+E104+E112+E120+E128+E136+E144+E152+E160+E168+E176+E184+E192+E200+E208+E216+E224+E232+E240+E248+E256+E264+E272)</f>
        <v/>
      </c>
      <c r="F281" s="48" t="str">
        <f>IF(F16+F24+F32+F40+F48+F56+F64+F72+F80+F88+F96+F104+F112+F120+F128+F136+F144+F152+F160+F168+F176+F184+F192+F200+F208+F216+F224+F232+F240+F248+F256+F264+F272=0,"",F16+F24+F32+F40+F48+F56+F64+F72+F80+F88+F96+F104+F112+F120+F128+F136+F144+F152+F160+F168+F176+F184+F192+F200+F208+F216+F224+F232+F240+F248+F256+F264+F272)</f>
        <v/>
      </c>
      <c r="G281" s="48" t="str">
        <f>IF(G16+G24+G32+G40+G48+G56+G64+G72+G80+G88+G96+G104+G112+G120+G128+G136+G144+G152+G160+G168+G176+G184+G192+G200+G208+G216+G224+G232+G240+G248+G256+G264+G272=0,"",G16+G24+G32+G40+G48+G56+G64+G72+G80+G88+G96+G104+G112+G120+G128+G136+G144+G152+G160+G168+G176+G184+G192+G200+G208+G216+G224+G232+G240+G248+G256+G264+G272)</f>
        <v/>
      </c>
      <c r="H281" s="48" t="str">
        <f>IF(H16+H24+H32+H40+H48+H56+H64+H72+H80+H88+H96+H104+H112+H120+H128+H136+H144+H152+H160+H168+H176+H184+H192+H200+H208+H216+H224+H232+H240+H248+H256+H264+H272=0,"",H16+H24+H32+H40+H48+H56+H64+H72+H80+H88+H96+H104+H112+H120+H128+H136+H144+H152+H160+H168+H176+H184+H192+H200+H208+H216+H224+H232+H240+H248+H256+H264+H272)</f>
        <v/>
      </c>
      <c r="I281" s="48" t="str">
        <f>IF(I16+I24+I32+I40+I48+I56+I64+I72+I80+I88+I96+I104+I112+I120+I128+I136+I144+I152+I160+I168+I176+I184+I192+I200+I208+I216+I224+I232+I240+I248+I256+I264+I272=0,"",I16+I24+I32+I40+I48+I56+I64+I72+I80+I88+I96+I104+I112+I120+I128+I136+I144+I152+I160+I168+I176+I184+I192+I200+I208+I216+I224+I232+I240+I248+I256+I264+I272)</f>
        <v/>
      </c>
      <c r="J281" s="49" t="str">
        <f>IFERROR((F281/E281),"")</f>
        <v/>
      </c>
      <c r="K281" s="49" t="str">
        <f>IFERROR(((F281+G281)/E281),"")</f>
        <v/>
      </c>
      <c r="L281" s="50" t="str">
        <f>IFERROR(((F281+G281+H281)/E281),"")</f>
        <v/>
      </c>
      <c r="M281" s="50" t="str">
        <f>IFERROR(((F281+G281+H281+I281)/E281),"")</f>
        <v/>
      </c>
      <c r="P281" s="260"/>
    </row>
    <row r="282" spans="1:16" ht="15" customHeight="1">
      <c r="A282" s="626"/>
      <c r="B282" s="626"/>
      <c r="C282" s="627"/>
      <c r="D282" s="47" t="s">
        <v>488</v>
      </c>
      <c r="E282" s="48" t="str">
        <f t="shared" ref="E282:I288" si="20">IF(E17+E25+E33+E41+E49+E57+E65+E73+E81+E89+E97+E105+E113+E121+E129+E137+E145+E153+E161+E169+E177+E185+E193+E201+E209+E217+E225+E233+E241+E249+E257+E265+E273=0,"",E17+E25+E33+E41+E49+E57+E65+E73+E81+E89+E97+E105+E113+E121+E129+E137+E145+E153+E161+E169+E177+E185+E193+E201+E209+E217+E225+E233+E241+E249+E257+E265+E273)</f>
        <v/>
      </c>
      <c r="F282" s="48" t="str">
        <f t="shared" si="20"/>
        <v/>
      </c>
      <c r="G282" s="48" t="str">
        <f t="shared" si="20"/>
        <v/>
      </c>
      <c r="H282" s="48" t="str">
        <f t="shared" si="20"/>
        <v/>
      </c>
      <c r="I282" s="48" t="str">
        <f t="shared" si="20"/>
        <v/>
      </c>
      <c r="J282" s="49" t="str">
        <f t="shared" ref="J282:J288" si="21">IFERROR((F282/E282),"")</f>
        <v/>
      </c>
      <c r="K282" s="49" t="str">
        <f t="shared" ref="K282:K288" si="22">IFERROR(((F282+G282)/E282),"")</f>
        <v/>
      </c>
      <c r="L282" s="50" t="str">
        <f t="shared" ref="L282:L288" si="23">IFERROR(((F282+G282+H282)/E282),"")</f>
        <v/>
      </c>
      <c r="M282" s="50" t="str">
        <f t="shared" ref="M282:M288" si="24">IFERROR(((F282+G282+H282+I282)/E282),"")</f>
        <v/>
      </c>
      <c r="P282" s="260"/>
    </row>
    <row r="283" spans="1:16" ht="15" customHeight="1">
      <c r="A283" s="626"/>
      <c r="B283" s="626"/>
      <c r="C283" s="627" t="s">
        <v>4</v>
      </c>
      <c r="D283" s="47" t="s">
        <v>115</v>
      </c>
      <c r="E283" s="48" t="str">
        <f t="shared" si="20"/>
        <v/>
      </c>
      <c r="F283" s="48" t="str">
        <f t="shared" si="20"/>
        <v/>
      </c>
      <c r="G283" s="48" t="str">
        <f t="shared" si="20"/>
        <v/>
      </c>
      <c r="H283" s="48" t="str">
        <f t="shared" si="20"/>
        <v/>
      </c>
      <c r="I283" s="48" t="str">
        <f t="shared" si="20"/>
        <v/>
      </c>
      <c r="J283" s="49" t="str">
        <f t="shared" si="21"/>
        <v/>
      </c>
      <c r="K283" s="49" t="str">
        <f t="shared" si="22"/>
        <v/>
      </c>
      <c r="L283" s="50" t="str">
        <f t="shared" si="23"/>
        <v/>
      </c>
      <c r="M283" s="50" t="str">
        <f t="shared" si="24"/>
        <v/>
      </c>
      <c r="P283" s="260"/>
    </row>
    <row r="284" spans="1:16" ht="15" customHeight="1">
      <c r="A284" s="626"/>
      <c r="B284" s="626"/>
      <c r="C284" s="627"/>
      <c r="D284" s="47" t="s">
        <v>488</v>
      </c>
      <c r="E284" s="48" t="str">
        <f t="shared" si="20"/>
        <v/>
      </c>
      <c r="F284" s="48" t="str">
        <f t="shared" si="20"/>
        <v/>
      </c>
      <c r="G284" s="48" t="str">
        <f t="shared" si="20"/>
        <v/>
      </c>
      <c r="H284" s="48" t="str">
        <f t="shared" si="20"/>
        <v/>
      </c>
      <c r="I284" s="48" t="str">
        <f t="shared" si="20"/>
        <v/>
      </c>
      <c r="J284" s="49" t="str">
        <f t="shared" si="21"/>
        <v/>
      </c>
      <c r="K284" s="49" t="str">
        <f t="shared" si="22"/>
        <v/>
      </c>
      <c r="L284" s="50" t="str">
        <f t="shared" si="23"/>
        <v/>
      </c>
      <c r="M284" s="50" t="str">
        <f t="shared" si="24"/>
        <v/>
      </c>
      <c r="P284" s="260"/>
    </row>
    <row r="285" spans="1:16" ht="15" customHeight="1">
      <c r="A285" s="626"/>
      <c r="B285" s="626"/>
      <c r="C285" s="627" t="s">
        <v>5</v>
      </c>
      <c r="D285" s="47" t="s">
        <v>115</v>
      </c>
      <c r="E285" s="48" t="str">
        <f t="shared" si="20"/>
        <v/>
      </c>
      <c r="F285" s="48" t="str">
        <f t="shared" si="20"/>
        <v/>
      </c>
      <c r="G285" s="48" t="str">
        <f t="shared" si="20"/>
        <v/>
      </c>
      <c r="H285" s="48" t="str">
        <f t="shared" si="20"/>
        <v/>
      </c>
      <c r="I285" s="48" t="str">
        <f t="shared" si="20"/>
        <v/>
      </c>
      <c r="J285" s="49" t="str">
        <f t="shared" si="21"/>
        <v/>
      </c>
      <c r="K285" s="49" t="str">
        <f t="shared" si="22"/>
        <v/>
      </c>
      <c r="L285" s="50" t="str">
        <f t="shared" si="23"/>
        <v/>
      </c>
      <c r="M285" s="50" t="str">
        <f t="shared" si="24"/>
        <v/>
      </c>
      <c r="P285" s="260"/>
    </row>
    <row r="286" spans="1:16" ht="15" customHeight="1">
      <c r="A286" s="626"/>
      <c r="B286" s="626"/>
      <c r="C286" s="627"/>
      <c r="D286" s="47" t="s">
        <v>488</v>
      </c>
      <c r="E286" s="48" t="str">
        <f t="shared" si="20"/>
        <v/>
      </c>
      <c r="F286" s="48" t="str">
        <f t="shared" si="20"/>
        <v/>
      </c>
      <c r="G286" s="48" t="str">
        <f t="shared" si="20"/>
        <v/>
      </c>
      <c r="H286" s="48" t="str">
        <f t="shared" si="20"/>
        <v/>
      </c>
      <c r="I286" s="48" t="str">
        <f t="shared" si="20"/>
        <v/>
      </c>
      <c r="J286" s="49" t="str">
        <f t="shared" si="21"/>
        <v/>
      </c>
      <c r="K286" s="49" t="str">
        <f t="shared" si="22"/>
        <v/>
      </c>
      <c r="L286" s="50" t="str">
        <f t="shared" si="23"/>
        <v/>
      </c>
      <c r="M286" s="50" t="str">
        <f t="shared" si="24"/>
        <v/>
      </c>
      <c r="P286" s="260"/>
    </row>
    <row r="287" spans="1:16" ht="15" customHeight="1">
      <c r="A287" s="626"/>
      <c r="B287" s="626"/>
      <c r="C287" s="627" t="s">
        <v>6</v>
      </c>
      <c r="D287" s="47" t="s">
        <v>115</v>
      </c>
      <c r="E287" s="48" t="str">
        <f t="shared" si="20"/>
        <v/>
      </c>
      <c r="F287" s="48" t="str">
        <f t="shared" si="20"/>
        <v/>
      </c>
      <c r="G287" s="48" t="str">
        <f t="shared" si="20"/>
        <v/>
      </c>
      <c r="H287" s="48" t="str">
        <f t="shared" si="20"/>
        <v/>
      </c>
      <c r="I287" s="48" t="str">
        <f t="shared" si="20"/>
        <v/>
      </c>
      <c r="J287" s="49" t="str">
        <f t="shared" si="21"/>
        <v/>
      </c>
      <c r="K287" s="49" t="str">
        <f t="shared" si="22"/>
        <v/>
      </c>
      <c r="L287" s="50" t="str">
        <f t="shared" si="23"/>
        <v/>
      </c>
      <c r="M287" s="50" t="str">
        <f t="shared" si="24"/>
        <v/>
      </c>
      <c r="P287" s="260"/>
    </row>
    <row r="288" spans="1:16" ht="15" customHeight="1">
      <c r="A288" s="626"/>
      <c r="B288" s="626"/>
      <c r="C288" s="627"/>
      <c r="D288" s="47" t="s">
        <v>488</v>
      </c>
      <c r="E288" s="48" t="str">
        <f t="shared" si="20"/>
        <v/>
      </c>
      <c r="F288" s="48" t="str">
        <f t="shared" si="20"/>
        <v/>
      </c>
      <c r="G288" s="48" t="str">
        <f t="shared" si="20"/>
        <v/>
      </c>
      <c r="H288" s="48" t="str">
        <f t="shared" si="20"/>
        <v/>
      </c>
      <c r="I288" s="48" t="str">
        <f t="shared" si="20"/>
        <v/>
      </c>
      <c r="J288" s="49" t="str">
        <f t="shared" si="21"/>
        <v/>
      </c>
      <c r="K288" s="49" t="str">
        <f t="shared" si="22"/>
        <v/>
      </c>
      <c r="L288" s="50" t="str">
        <f t="shared" si="23"/>
        <v/>
      </c>
      <c r="M288" s="50" t="str">
        <f t="shared" si="24"/>
        <v/>
      </c>
      <c r="P288" s="260"/>
    </row>
    <row r="290" spans="1:4">
      <c r="A290" s="579" t="s">
        <v>587</v>
      </c>
      <c r="B290" s="579"/>
      <c r="C290" s="580" t="s">
        <v>588</v>
      </c>
      <c r="D290" s="580"/>
    </row>
    <row r="291" spans="1:4" ht="18.75" customHeight="1">
      <c r="A291" s="581">
        <v>1</v>
      </c>
      <c r="B291" s="584" t="str">
        <f>CONCATENATE(IF(A291=0,"",IF(A291=1,'Base de Datos'!K259,IF(A291=2,'Base de Datos'!K260))))</f>
        <v>Congruente con el Programa Anual Estatal 2019</v>
      </c>
      <c r="C291" s="628"/>
      <c r="D291" s="629"/>
    </row>
    <row r="292" spans="1:4">
      <c r="A292" s="582"/>
      <c r="B292" s="585"/>
      <c r="C292" s="630"/>
      <c r="D292" s="631"/>
    </row>
    <row r="293" spans="1:4">
      <c r="A293" s="582"/>
      <c r="B293" s="585"/>
      <c r="C293" s="630"/>
      <c r="D293" s="631"/>
    </row>
    <row r="294" spans="1:4">
      <c r="A294" s="582"/>
      <c r="B294" s="585"/>
      <c r="C294" s="630"/>
      <c r="D294" s="631"/>
    </row>
    <row r="295" spans="1:4">
      <c r="A295" s="583"/>
      <c r="B295" s="586"/>
      <c r="C295" s="632"/>
      <c r="D295" s="633"/>
    </row>
  </sheetData>
  <sheetProtection password="CD91" sheet="1" objects="1" scenarios="1"/>
  <protectedRanges>
    <protectedRange sqref="E16:I279" name="Rango1"/>
    <protectedRange sqref="P16:P39 R16:S39" name="Rango1_1"/>
  </protectedRanges>
  <mergeCells count="253">
    <mergeCell ref="A264:A271"/>
    <mergeCell ref="B264:B271"/>
    <mergeCell ref="C264:C265"/>
    <mergeCell ref="C266:C267"/>
    <mergeCell ref="C268:C269"/>
    <mergeCell ref="C270:C271"/>
    <mergeCell ref="A256:A263"/>
    <mergeCell ref="B256:B263"/>
    <mergeCell ref="C256:C257"/>
    <mergeCell ref="C258:C259"/>
    <mergeCell ref="C260:C261"/>
    <mergeCell ref="C262:C263"/>
    <mergeCell ref="A281:B288"/>
    <mergeCell ref="C281:C282"/>
    <mergeCell ref="C283:C284"/>
    <mergeCell ref="C285:C286"/>
    <mergeCell ref="C287:C288"/>
    <mergeCell ref="A272:A279"/>
    <mergeCell ref="B272:B279"/>
    <mergeCell ref="C272:C273"/>
    <mergeCell ref="C274:C275"/>
    <mergeCell ref="C276:C277"/>
    <mergeCell ref="C278:C279"/>
    <mergeCell ref="A248:A255"/>
    <mergeCell ref="B248:B255"/>
    <mergeCell ref="C248:C249"/>
    <mergeCell ref="C250:C251"/>
    <mergeCell ref="C252:C253"/>
    <mergeCell ref="C254:C255"/>
    <mergeCell ref="A240:A247"/>
    <mergeCell ref="B240:B247"/>
    <mergeCell ref="C240:C241"/>
    <mergeCell ref="C242:C243"/>
    <mergeCell ref="C244:C245"/>
    <mergeCell ref="C246:C247"/>
    <mergeCell ref="A232:A239"/>
    <mergeCell ref="B232:B239"/>
    <mergeCell ref="C232:C233"/>
    <mergeCell ref="C234:C235"/>
    <mergeCell ref="C236:C237"/>
    <mergeCell ref="C238:C239"/>
    <mergeCell ref="A224:A231"/>
    <mergeCell ref="B224:B231"/>
    <mergeCell ref="C224:C225"/>
    <mergeCell ref="C226:C227"/>
    <mergeCell ref="C228:C229"/>
    <mergeCell ref="C230:C231"/>
    <mergeCell ref="A216:A223"/>
    <mergeCell ref="B216:B223"/>
    <mergeCell ref="C216:C217"/>
    <mergeCell ref="C218:C219"/>
    <mergeCell ref="C220:C221"/>
    <mergeCell ref="C222:C223"/>
    <mergeCell ref="A208:A215"/>
    <mergeCell ref="B208:B215"/>
    <mergeCell ref="C208:C209"/>
    <mergeCell ref="C210:C211"/>
    <mergeCell ref="C212:C213"/>
    <mergeCell ref="C214:C215"/>
    <mergeCell ref="A200:A207"/>
    <mergeCell ref="B200:B207"/>
    <mergeCell ref="C200:C201"/>
    <mergeCell ref="C202:C203"/>
    <mergeCell ref="C204:C205"/>
    <mergeCell ref="C206:C207"/>
    <mergeCell ref="A192:A199"/>
    <mergeCell ref="B192:B199"/>
    <mergeCell ref="C192:C193"/>
    <mergeCell ref="C194:C195"/>
    <mergeCell ref="C196:C197"/>
    <mergeCell ref="C198:C199"/>
    <mergeCell ref="A184:A191"/>
    <mergeCell ref="B184:B191"/>
    <mergeCell ref="C184:C185"/>
    <mergeCell ref="C186:C187"/>
    <mergeCell ref="C188:C189"/>
    <mergeCell ref="C190:C191"/>
    <mergeCell ref="A176:A183"/>
    <mergeCell ref="B176:B183"/>
    <mergeCell ref="C176:C177"/>
    <mergeCell ref="C178:C179"/>
    <mergeCell ref="C180:C181"/>
    <mergeCell ref="C182:C183"/>
    <mergeCell ref="A168:A175"/>
    <mergeCell ref="B168:B175"/>
    <mergeCell ref="C168:C169"/>
    <mergeCell ref="C170:C171"/>
    <mergeCell ref="C172:C173"/>
    <mergeCell ref="C174:C175"/>
    <mergeCell ref="A160:A167"/>
    <mergeCell ref="B160:B167"/>
    <mergeCell ref="C160:C161"/>
    <mergeCell ref="C162:C163"/>
    <mergeCell ref="C164:C165"/>
    <mergeCell ref="C166:C167"/>
    <mergeCell ref="A152:A159"/>
    <mergeCell ref="B152:B159"/>
    <mergeCell ref="C152:C153"/>
    <mergeCell ref="C154:C155"/>
    <mergeCell ref="C156:C157"/>
    <mergeCell ref="C158:C159"/>
    <mergeCell ref="A144:A151"/>
    <mergeCell ref="B144:B151"/>
    <mergeCell ref="C144:C145"/>
    <mergeCell ref="C146:C147"/>
    <mergeCell ref="C148:C149"/>
    <mergeCell ref="C150:C151"/>
    <mergeCell ref="A136:A143"/>
    <mergeCell ref="B136:B143"/>
    <mergeCell ref="C136:C137"/>
    <mergeCell ref="C138:C139"/>
    <mergeCell ref="C140:C141"/>
    <mergeCell ref="C142:C143"/>
    <mergeCell ref="A128:A135"/>
    <mergeCell ref="B128:B135"/>
    <mergeCell ref="C128:C129"/>
    <mergeCell ref="C130:C131"/>
    <mergeCell ref="C132:C133"/>
    <mergeCell ref="C134:C135"/>
    <mergeCell ref="A120:A127"/>
    <mergeCell ref="B120:B127"/>
    <mergeCell ref="C120:C121"/>
    <mergeCell ref="C122:C123"/>
    <mergeCell ref="C124:C125"/>
    <mergeCell ref="C126:C127"/>
    <mergeCell ref="A112:A119"/>
    <mergeCell ref="B112:B119"/>
    <mergeCell ref="C112:C113"/>
    <mergeCell ref="C114:C115"/>
    <mergeCell ref="C116:C117"/>
    <mergeCell ref="C118:C119"/>
    <mergeCell ref="A104:A111"/>
    <mergeCell ref="B104:B111"/>
    <mergeCell ref="C104:C105"/>
    <mergeCell ref="C106:C107"/>
    <mergeCell ref="C108:C109"/>
    <mergeCell ref="C110:C111"/>
    <mergeCell ref="A96:A103"/>
    <mergeCell ref="B96:B103"/>
    <mergeCell ref="C96:C97"/>
    <mergeCell ref="C98:C99"/>
    <mergeCell ref="C100:C101"/>
    <mergeCell ref="C102:C103"/>
    <mergeCell ref="A88:A95"/>
    <mergeCell ref="B88:B95"/>
    <mergeCell ref="C88:C89"/>
    <mergeCell ref="C90:C91"/>
    <mergeCell ref="C92:C93"/>
    <mergeCell ref="C94:C95"/>
    <mergeCell ref="A80:A87"/>
    <mergeCell ref="B80:B87"/>
    <mergeCell ref="C80:C81"/>
    <mergeCell ref="C82:C83"/>
    <mergeCell ref="C84:C85"/>
    <mergeCell ref="C86:C87"/>
    <mergeCell ref="A64:A71"/>
    <mergeCell ref="B64:B71"/>
    <mergeCell ref="C64:C65"/>
    <mergeCell ref="C66:C67"/>
    <mergeCell ref="C68:C69"/>
    <mergeCell ref="C70:C71"/>
    <mergeCell ref="A72:A79"/>
    <mergeCell ref="B72:B79"/>
    <mergeCell ref="C72:C73"/>
    <mergeCell ref="C74:C75"/>
    <mergeCell ref="C76:C77"/>
    <mergeCell ref="C78:C79"/>
    <mergeCell ref="C42:C43"/>
    <mergeCell ref="C44:C45"/>
    <mergeCell ref="C46:C47"/>
    <mergeCell ref="C36:C37"/>
    <mergeCell ref="C38:C39"/>
    <mergeCell ref="A56:A63"/>
    <mergeCell ref="B56:B63"/>
    <mergeCell ref="C56:C57"/>
    <mergeCell ref="C58:C59"/>
    <mergeCell ref="C60:C61"/>
    <mergeCell ref="A48:A55"/>
    <mergeCell ref="B48:B55"/>
    <mergeCell ref="C48:C49"/>
    <mergeCell ref="C50:C51"/>
    <mergeCell ref="C52:C53"/>
    <mergeCell ref="C54:C55"/>
    <mergeCell ref="C62:C63"/>
    <mergeCell ref="B32:B39"/>
    <mergeCell ref="C32:C33"/>
    <mergeCell ref="C34:C35"/>
    <mergeCell ref="A24:A31"/>
    <mergeCell ref="B24:B31"/>
    <mergeCell ref="C24:C25"/>
    <mergeCell ref="C26:C27"/>
    <mergeCell ref="C28:C29"/>
    <mergeCell ref="C30:C31"/>
    <mergeCell ref="V14:V15"/>
    <mergeCell ref="S16:S39"/>
    <mergeCell ref="A14:A15"/>
    <mergeCell ref="B14:B15"/>
    <mergeCell ref="C14:C15"/>
    <mergeCell ref="D14:D15"/>
    <mergeCell ref="E14:E15"/>
    <mergeCell ref="F14:I14"/>
    <mergeCell ref="J14:M14"/>
    <mergeCell ref="A16:A23"/>
    <mergeCell ref="B16:B23"/>
    <mergeCell ref="C16:C17"/>
    <mergeCell ref="O16:O21"/>
    <mergeCell ref="C18:C19"/>
    <mergeCell ref="C20:C21"/>
    <mergeCell ref="C22:C23"/>
    <mergeCell ref="O22:O27"/>
    <mergeCell ref="P22:P27"/>
    <mergeCell ref="R22:R27"/>
    <mergeCell ref="O34:O39"/>
    <mergeCell ref="P34:P39"/>
    <mergeCell ref="R34:R39"/>
    <mergeCell ref="P14:P15"/>
    <mergeCell ref="R14:R15"/>
    <mergeCell ref="S14:S15"/>
    <mergeCell ref="P16:P21"/>
    <mergeCell ref="R16:R21"/>
    <mergeCell ref="T14:U15"/>
    <mergeCell ref="A6:S6"/>
    <mergeCell ref="A7:S7"/>
    <mergeCell ref="A9:S9"/>
    <mergeCell ref="A12:S12"/>
    <mergeCell ref="A1:S1"/>
    <mergeCell ref="A2:S2"/>
    <mergeCell ref="A3:S3"/>
    <mergeCell ref="A4:S4"/>
    <mergeCell ref="A290:B290"/>
    <mergeCell ref="C290:D290"/>
    <mergeCell ref="A291:A295"/>
    <mergeCell ref="B291:B295"/>
    <mergeCell ref="C291:D295"/>
    <mergeCell ref="O28:O33"/>
    <mergeCell ref="P28:P33"/>
    <mergeCell ref="R28:R33"/>
    <mergeCell ref="V16:V21"/>
    <mergeCell ref="V22:V27"/>
    <mergeCell ref="V28:V33"/>
    <mergeCell ref="V34:V39"/>
    <mergeCell ref="T16:T21"/>
    <mergeCell ref="U16:U21"/>
    <mergeCell ref="T22:T27"/>
    <mergeCell ref="U22:U27"/>
    <mergeCell ref="T28:T33"/>
    <mergeCell ref="U28:U33"/>
    <mergeCell ref="T34:T39"/>
    <mergeCell ref="U34:U39"/>
    <mergeCell ref="A40:A47"/>
    <mergeCell ref="B40:B47"/>
    <mergeCell ref="C40:C41"/>
    <mergeCell ref="A32:A39"/>
  </mergeCells>
  <conditionalFormatting sqref="E16:I279">
    <cfRule type="cellIs" dxfId="801" priority="294" operator="equal">
      <formula>$N$15</formula>
    </cfRule>
  </conditionalFormatting>
  <conditionalFormatting sqref="Q21">
    <cfRule type="cellIs" dxfId="800" priority="142" operator="equal">
      <formula>#REF!</formula>
    </cfRule>
  </conditionalFormatting>
  <conditionalFormatting sqref="P16">
    <cfRule type="cellIs" dxfId="799" priority="141" operator="equal">
      <formula>$N$34</formula>
    </cfRule>
  </conditionalFormatting>
  <conditionalFormatting sqref="R16:S16">
    <cfRule type="cellIs" dxfId="798" priority="140" operator="equal">
      <formula>$N$34</formula>
    </cfRule>
  </conditionalFormatting>
  <conditionalFormatting sqref="Q27">
    <cfRule type="cellIs" dxfId="797" priority="139" operator="equal">
      <formula>#REF!</formula>
    </cfRule>
  </conditionalFormatting>
  <conditionalFormatting sqref="P22">
    <cfRule type="cellIs" dxfId="796" priority="138" operator="equal">
      <formula>$N$34</formula>
    </cfRule>
  </conditionalFormatting>
  <conditionalFormatting sqref="R22">
    <cfRule type="cellIs" dxfId="795" priority="137" operator="equal">
      <formula>$N$34</formula>
    </cfRule>
  </conditionalFormatting>
  <conditionalFormatting sqref="P16:P27 R16:S16 R17:R27">
    <cfRule type="cellIs" dxfId="794" priority="136" operator="equal">
      <formula>$T$12</formula>
    </cfRule>
  </conditionalFormatting>
  <conditionalFormatting sqref="P28">
    <cfRule type="cellIs" dxfId="793" priority="127" operator="equal">
      <formula>$N$34</formula>
    </cfRule>
  </conditionalFormatting>
  <conditionalFormatting sqref="P34">
    <cfRule type="cellIs" dxfId="792" priority="126" operator="equal">
      <formula>$N$34</formula>
    </cfRule>
  </conditionalFormatting>
  <conditionalFormatting sqref="P28:P39">
    <cfRule type="cellIs" dxfId="791" priority="125" operator="equal">
      <formula>$T$12</formula>
    </cfRule>
  </conditionalFormatting>
  <conditionalFormatting sqref="R28">
    <cfRule type="cellIs" dxfId="790" priority="124" operator="equal">
      <formula>$N$34</formula>
    </cfRule>
  </conditionalFormatting>
  <conditionalFormatting sqref="R34">
    <cfRule type="cellIs" dxfId="789" priority="123" operator="equal">
      <formula>$N$34</formula>
    </cfRule>
  </conditionalFormatting>
  <conditionalFormatting sqref="R28:R39">
    <cfRule type="cellIs" dxfId="788" priority="122" operator="equal">
      <formula>$T$12</formula>
    </cfRule>
  </conditionalFormatting>
  <conditionalFormatting sqref="T16">
    <cfRule type="cellIs" dxfId="787" priority="42" operator="equal">
      <formula>3</formula>
    </cfRule>
    <cfRule type="cellIs" dxfId="786" priority="43" operator="equal">
      <formula>2</formula>
    </cfRule>
    <cfRule type="cellIs" dxfId="785" priority="47" operator="equal">
      <formula>1</formula>
    </cfRule>
    <cfRule type="cellIs" dxfId="784" priority="48" operator="equal">
      <formula>4</formula>
    </cfRule>
    <cfRule type="cellIs" dxfId="783" priority="49" operator="equal">
      <formula>3</formula>
    </cfRule>
    <cfRule type="cellIs" dxfId="782" priority="50" operator="equal">
      <formula>2</formula>
    </cfRule>
    <cfRule type="cellIs" dxfId="781" priority="51" operator="equal">
      <formula>1</formula>
    </cfRule>
  </conditionalFormatting>
  <conditionalFormatting sqref="T16">
    <cfRule type="cellIs" dxfId="780" priority="44" operator="equal">
      <formula>4</formula>
    </cfRule>
    <cfRule type="cellIs" dxfId="779" priority="45" operator="equal">
      <formula>3</formula>
    </cfRule>
    <cfRule type="cellIs" dxfId="778" priority="46" operator="equal">
      <formula>2</formula>
    </cfRule>
  </conditionalFormatting>
  <conditionalFormatting sqref="T22">
    <cfRule type="cellIs" dxfId="777" priority="32" operator="equal">
      <formula>3</formula>
    </cfRule>
    <cfRule type="cellIs" dxfId="776" priority="33" operator="equal">
      <formula>2</formula>
    </cfRule>
    <cfRule type="cellIs" dxfId="775" priority="37" operator="equal">
      <formula>1</formula>
    </cfRule>
    <cfRule type="cellIs" dxfId="774" priority="38" operator="equal">
      <formula>4</formula>
    </cfRule>
    <cfRule type="cellIs" dxfId="773" priority="39" operator="equal">
      <formula>3</formula>
    </cfRule>
    <cfRule type="cellIs" dxfId="772" priority="40" operator="equal">
      <formula>2</formula>
    </cfRule>
    <cfRule type="cellIs" dxfId="771" priority="41" operator="equal">
      <formula>1</formula>
    </cfRule>
  </conditionalFormatting>
  <conditionalFormatting sqref="T22">
    <cfRule type="cellIs" dxfId="770" priority="34" operator="equal">
      <formula>4</formula>
    </cfRule>
    <cfRule type="cellIs" dxfId="769" priority="35" operator="equal">
      <formula>3</formula>
    </cfRule>
    <cfRule type="cellIs" dxfId="768" priority="36" operator="equal">
      <formula>2</formula>
    </cfRule>
  </conditionalFormatting>
  <conditionalFormatting sqref="T28">
    <cfRule type="cellIs" dxfId="767" priority="22" operator="equal">
      <formula>3</formula>
    </cfRule>
    <cfRule type="cellIs" dxfId="766" priority="23" operator="equal">
      <formula>2</formula>
    </cfRule>
    <cfRule type="cellIs" dxfId="765" priority="27" operator="equal">
      <formula>1</formula>
    </cfRule>
    <cfRule type="cellIs" dxfId="764" priority="28" operator="equal">
      <formula>4</formula>
    </cfRule>
    <cfRule type="cellIs" dxfId="763" priority="29" operator="equal">
      <formula>3</formula>
    </cfRule>
    <cfRule type="cellIs" dxfId="762" priority="30" operator="equal">
      <formula>2</formula>
    </cfRule>
    <cfRule type="cellIs" dxfId="761" priority="31" operator="equal">
      <formula>1</formula>
    </cfRule>
  </conditionalFormatting>
  <conditionalFormatting sqref="T28">
    <cfRule type="cellIs" dxfId="760" priority="24" operator="equal">
      <formula>4</formula>
    </cfRule>
    <cfRule type="cellIs" dxfId="759" priority="25" operator="equal">
      <formula>3</formula>
    </cfRule>
    <cfRule type="cellIs" dxfId="758" priority="26" operator="equal">
      <formula>2</formula>
    </cfRule>
  </conditionalFormatting>
  <conditionalFormatting sqref="T34">
    <cfRule type="cellIs" dxfId="757" priority="12" operator="equal">
      <formula>3</formula>
    </cfRule>
    <cfRule type="cellIs" dxfId="756" priority="13" operator="equal">
      <formula>2</formula>
    </cfRule>
    <cfRule type="cellIs" dxfId="755" priority="17" operator="equal">
      <formula>1</formula>
    </cfRule>
    <cfRule type="cellIs" dxfId="754" priority="18" operator="equal">
      <formula>4</formula>
    </cfRule>
    <cfRule type="cellIs" dxfId="753" priority="19" operator="equal">
      <formula>3</formula>
    </cfRule>
    <cfRule type="cellIs" dxfId="752" priority="20" operator="equal">
      <formula>2</formula>
    </cfRule>
    <cfRule type="cellIs" dxfId="751" priority="21" operator="equal">
      <formula>1</formula>
    </cfRule>
  </conditionalFormatting>
  <conditionalFormatting sqref="T34">
    <cfRule type="cellIs" dxfId="750" priority="14" operator="equal">
      <formula>4</formula>
    </cfRule>
    <cfRule type="cellIs" dxfId="749" priority="15" operator="equal">
      <formula>3</formula>
    </cfRule>
    <cfRule type="cellIs" dxfId="748" priority="16" operator="equal">
      <formula>2</formula>
    </cfRule>
  </conditionalFormatting>
  <conditionalFormatting sqref="A291">
    <cfRule type="cellIs" dxfId="747" priority="2" operator="equal">
      <formula>3</formula>
    </cfRule>
    <cfRule type="cellIs" dxfId="746" priority="3" operator="equal">
      <formula>2</formula>
    </cfRule>
    <cfRule type="cellIs" dxfId="745" priority="7" operator="equal">
      <formula>1</formula>
    </cfRule>
    <cfRule type="cellIs" dxfId="744" priority="8" operator="equal">
      <formula>4</formula>
    </cfRule>
    <cfRule type="cellIs" dxfId="743" priority="9" operator="equal">
      <formula>3</formula>
    </cfRule>
    <cfRule type="cellIs" dxfId="742" priority="10" operator="equal">
      <formula>2</formula>
    </cfRule>
    <cfRule type="cellIs" dxfId="741" priority="11" operator="equal">
      <formula>1</formula>
    </cfRule>
  </conditionalFormatting>
  <conditionalFormatting sqref="A291">
    <cfRule type="cellIs" dxfId="740" priority="4" operator="equal">
      <formula>4</formula>
    </cfRule>
    <cfRule type="cellIs" dxfId="739" priority="5" operator="equal">
      <formula>3</formula>
    </cfRule>
    <cfRule type="cellIs" dxfId="738" priority="6" operator="equal">
      <formula>2</formula>
    </cfRule>
  </conditionalFormatting>
  <conditionalFormatting sqref="A291:A295">
    <cfRule type="cellIs" dxfId="737" priority="1" operator="equal">
      <formula>2</formula>
    </cfRule>
  </conditionalFormatting>
  <dataValidations count="1">
    <dataValidation type="whole" allowBlank="1" showInputMessage="1" showErrorMessage="1" errorTitle="error" error="Solo acepta números enteros. " sqref="E16:I279">
      <formula1>0</formula1>
      <formula2>100000000000</formula2>
    </dataValidation>
  </dataValidations>
  <printOptions horizontalCentered="1"/>
  <pageMargins left="0.25" right="0.25" top="0.75" bottom="0.75" header="0.3" footer="0.3"/>
  <pageSetup scale="31" fitToHeight="0" orientation="landscape" r:id="rId1"/>
  <rowBreaks count="1" manualBreakCount="1">
    <brk id="201" min="1" max="21"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'Base de Datos'!$D$248:$D$251</xm:f>
          </x14:formula1>
          <xm:sqref>T34 T16 T22 T28</xm:sqref>
        </x14:dataValidation>
        <x14:dataValidation type="list" allowBlank="1" showInputMessage="1" showErrorMessage="1">
          <x14:formula1>
            <xm:f>'Base de Datos'!$I$259:$I$260</xm:f>
          </x14:formula1>
          <xm:sqref>A291:A295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BB1B3D"/>
    <pageSetUpPr fitToPage="1"/>
  </sheetPr>
  <dimension ref="A1:V225"/>
  <sheetViews>
    <sheetView showGridLines="0" zoomScale="70" zoomScaleNormal="70" zoomScaleSheetLayoutView="55" workbookViewId="0">
      <selection activeCell="A14" sqref="A14:A19"/>
    </sheetView>
  </sheetViews>
  <sheetFormatPr baseColWidth="10" defaultColWidth="10" defaultRowHeight="14.25"/>
  <cols>
    <col min="1" max="1" width="5" style="52" customWidth="1"/>
    <col min="2" max="2" width="28.5" style="52" customWidth="1"/>
    <col min="3" max="3" width="24.375" style="179" customWidth="1"/>
    <col min="4" max="4" width="40" style="179" customWidth="1"/>
    <col min="5" max="5" width="7.625" style="52" customWidth="1"/>
    <col min="6" max="13" width="10.5" style="52" customWidth="1"/>
    <col min="14" max="14" width="7.375" style="52" customWidth="1"/>
    <col min="15" max="15" width="24.75" style="52" customWidth="1"/>
    <col min="16" max="16" width="36" style="52" customWidth="1"/>
    <col min="17" max="17" width="10" style="52"/>
    <col min="18" max="19" width="36" style="52" customWidth="1"/>
    <col min="20" max="20" width="3.75" style="52" customWidth="1"/>
    <col min="21" max="22" width="34.75" style="52" customWidth="1"/>
    <col min="23" max="16384" width="10" style="52"/>
  </cols>
  <sheetData>
    <row r="1" spans="1:22" s="28" customFormat="1" ht="19.5" customHeight="1">
      <c r="A1" s="566" t="s">
        <v>470</v>
      </c>
      <c r="B1" s="566"/>
      <c r="C1" s="566"/>
      <c r="D1" s="566"/>
      <c r="E1" s="566"/>
      <c r="F1" s="566"/>
      <c r="G1" s="566"/>
      <c r="H1" s="566"/>
      <c r="I1" s="566"/>
      <c r="J1" s="566"/>
      <c r="K1" s="566"/>
      <c r="L1" s="566"/>
      <c r="M1" s="566"/>
      <c r="N1" s="566"/>
      <c r="O1" s="566"/>
      <c r="P1" s="566"/>
      <c r="Q1" s="566"/>
      <c r="R1" s="566"/>
      <c r="S1" s="566"/>
    </row>
    <row r="2" spans="1:22" s="269" customFormat="1" ht="14.25" customHeight="1">
      <c r="A2" s="567" t="s">
        <v>471</v>
      </c>
      <c r="B2" s="567"/>
      <c r="C2" s="567"/>
      <c r="D2" s="567"/>
      <c r="E2" s="567"/>
      <c r="F2" s="567"/>
      <c r="G2" s="567"/>
      <c r="H2" s="567"/>
      <c r="I2" s="567"/>
      <c r="J2" s="567"/>
      <c r="K2" s="567"/>
      <c r="L2" s="567"/>
      <c r="M2" s="567"/>
      <c r="N2" s="567"/>
      <c r="O2" s="567"/>
      <c r="P2" s="567"/>
      <c r="Q2" s="567"/>
      <c r="R2" s="567"/>
      <c r="S2" s="567"/>
    </row>
    <row r="3" spans="1:22" s="269" customFormat="1" ht="14.25" customHeight="1">
      <c r="A3" s="567" t="s">
        <v>472</v>
      </c>
      <c r="B3" s="567"/>
      <c r="C3" s="567"/>
      <c r="D3" s="567"/>
      <c r="E3" s="567"/>
      <c r="F3" s="567"/>
      <c r="G3" s="567"/>
      <c r="H3" s="567"/>
      <c r="I3" s="567"/>
      <c r="J3" s="567"/>
      <c r="K3" s="567"/>
      <c r="L3" s="567"/>
      <c r="M3" s="567"/>
      <c r="N3" s="567"/>
      <c r="O3" s="567"/>
      <c r="P3" s="567"/>
      <c r="Q3" s="567"/>
      <c r="R3" s="567"/>
      <c r="S3" s="567"/>
    </row>
    <row r="4" spans="1:22" s="269" customFormat="1" ht="14.25" customHeight="1">
      <c r="A4" s="567" t="s">
        <v>514</v>
      </c>
      <c r="B4" s="567"/>
      <c r="C4" s="567"/>
      <c r="D4" s="567"/>
      <c r="E4" s="567"/>
      <c r="F4" s="567"/>
      <c r="G4" s="567"/>
      <c r="H4" s="567"/>
      <c r="I4" s="567"/>
      <c r="J4" s="567"/>
      <c r="K4" s="567"/>
      <c r="L4" s="567"/>
      <c r="M4" s="567"/>
      <c r="N4" s="567"/>
      <c r="O4" s="567"/>
      <c r="P4" s="567"/>
      <c r="Q4" s="567"/>
      <c r="R4" s="567"/>
      <c r="S4" s="567"/>
    </row>
    <row r="5" spans="1:22" s="269" customFormat="1" ht="16.5" customHeight="1">
      <c r="C5" s="270"/>
      <c r="D5" s="270"/>
      <c r="E5" s="270"/>
      <c r="F5" s="270"/>
      <c r="G5" s="270"/>
      <c r="H5" s="270"/>
      <c r="I5" s="270"/>
      <c r="J5" s="270"/>
      <c r="K5" s="270"/>
      <c r="L5" s="270"/>
      <c r="M5" s="270"/>
      <c r="N5" s="270"/>
    </row>
    <row r="6" spans="1:22" s="28" customFormat="1" ht="30" customHeight="1">
      <c r="A6" s="565" t="str">
        <f>CONCATENATE(Portada!A8:J8)</f>
        <v>Zacatecas</v>
      </c>
      <c r="B6" s="565"/>
      <c r="C6" s="565"/>
      <c r="D6" s="565"/>
      <c r="E6" s="565"/>
      <c r="F6" s="565"/>
      <c r="G6" s="565"/>
      <c r="H6" s="565"/>
      <c r="I6" s="565"/>
      <c r="J6" s="565"/>
      <c r="K6" s="565"/>
      <c r="L6" s="565"/>
      <c r="M6" s="565"/>
      <c r="N6" s="565"/>
      <c r="O6" s="565"/>
      <c r="P6" s="565"/>
      <c r="Q6" s="565"/>
      <c r="R6" s="565"/>
      <c r="S6" s="565"/>
    </row>
    <row r="7" spans="1:22" s="28" customFormat="1" ht="42.75" customHeight="1">
      <c r="A7" s="568" t="s">
        <v>816</v>
      </c>
      <c r="B7" s="568"/>
      <c r="C7" s="568"/>
      <c r="D7" s="568"/>
      <c r="E7" s="568"/>
      <c r="F7" s="568"/>
      <c r="G7" s="568"/>
      <c r="H7" s="568"/>
      <c r="I7" s="568"/>
      <c r="J7" s="568"/>
      <c r="K7" s="568"/>
      <c r="L7" s="568"/>
      <c r="M7" s="568"/>
      <c r="N7" s="568"/>
      <c r="O7" s="568"/>
      <c r="P7" s="568"/>
      <c r="Q7" s="568"/>
      <c r="R7" s="568"/>
      <c r="S7" s="568"/>
    </row>
    <row r="8" spans="1:22" s="28" customFormat="1" ht="15.75" customHeight="1">
      <c r="A8" s="29"/>
      <c r="C8" s="156"/>
      <c r="D8" s="156"/>
    </row>
    <row r="9" spans="1:22" s="28" customFormat="1" ht="20.25" customHeight="1">
      <c r="A9" s="613" t="s">
        <v>501</v>
      </c>
      <c r="B9" s="613"/>
      <c r="C9" s="613"/>
      <c r="D9" s="613"/>
      <c r="E9" s="613"/>
      <c r="F9" s="613"/>
      <c r="G9" s="613"/>
      <c r="H9" s="613"/>
      <c r="I9" s="613"/>
      <c r="J9" s="613"/>
      <c r="K9" s="613"/>
      <c r="L9" s="613"/>
      <c r="M9" s="613"/>
      <c r="N9" s="613"/>
      <c r="O9" s="613"/>
      <c r="P9" s="613"/>
      <c r="Q9" s="613"/>
      <c r="R9" s="613"/>
      <c r="S9" s="613"/>
    </row>
    <row r="10" spans="1:22" s="28" customFormat="1">
      <c r="C10" s="156"/>
      <c r="D10" s="156"/>
    </row>
    <row r="11" spans="1:22" s="28" customFormat="1">
      <c r="C11" s="156"/>
      <c r="D11" s="156"/>
    </row>
    <row r="12" spans="1:22" s="28" customFormat="1" ht="18" customHeight="1">
      <c r="A12" s="601" t="s">
        <v>473</v>
      </c>
      <c r="B12" s="645" t="s">
        <v>474</v>
      </c>
      <c r="C12" s="645" t="s">
        <v>475</v>
      </c>
      <c r="D12" s="645" t="s">
        <v>476</v>
      </c>
      <c r="E12" s="645" t="s">
        <v>477</v>
      </c>
      <c r="F12" s="647" t="s">
        <v>478</v>
      </c>
      <c r="G12" s="648"/>
      <c r="H12" s="648"/>
      <c r="I12" s="649"/>
      <c r="J12" s="647" t="s">
        <v>479</v>
      </c>
      <c r="K12" s="648"/>
      <c r="L12" s="648"/>
      <c r="M12" s="649"/>
      <c r="P12" s="610" t="s">
        <v>815</v>
      </c>
      <c r="Q12" s="419"/>
      <c r="R12" s="610" t="s">
        <v>814</v>
      </c>
      <c r="S12" s="579" t="s">
        <v>739</v>
      </c>
      <c r="T12" s="579" t="s">
        <v>587</v>
      </c>
      <c r="U12" s="579"/>
      <c r="V12" s="580" t="s">
        <v>588</v>
      </c>
    </row>
    <row r="13" spans="1:22" s="28" customFormat="1" ht="70.900000000000006" customHeight="1">
      <c r="A13" s="602"/>
      <c r="B13" s="646"/>
      <c r="C13" s="646"/>
      <c r="D13" s="646"/>
      <c r="E13" s="646"/>
      <c r="F13" s="360" t="s">
        <v>480</v>
      </c>
      <c r="G13" s="360" t="s">
        <v>481</v>
      </c>
      <c r="H13" s="360" t="s">
        <v>482</v>
      </c>
      <c r="I13" s="360" t="s">
        <v>483</v>
      </c>
      <c r="J13" s="361" t="s">
        <v>484</v>
      </c>
      <c r="K13" s="361" t="s">
        <v>485</v>
      </c>
      <c r="L13" s="361" t="s">
        <v>486</v>
      </c>
      <c r="M13" s="361" t="s">
        <v>487</v>
      </c>
      <c r="P13" s="610"/>
      <c r="Q13" s="557"/>
      <c r="R13" s="610"/>
      <c r="S13" s="579"/>
      <c r="T13" s="579"/>
      <c r="U13" s="579"/>
      <c r="V13" s="580"/>
    </row>
    <row r="14" spans="1:22" s="28" customFormat="1" ht="15" customHeight="1">
      <c r="A14" s="653">
        <v>1</v>
      </c>
      <c r="B14" s="650" t="str">
        <f>'1.Metas ATD H.'!B16</f>
        <v>Zacatecas</v>
      </c>
      <c r="C14" s="618" t="s">
        <v>467</v>
      </c>
      <c r="D14" s="173" t="s">
        <v>502</v>
      </c>
      <c r="E14" s="31">
        <v>3042</v>
      </c>
      <c r="F14" s="33"/>
      <c r="G14" s="33">
        <v>152</v>
      </c>
      <c r="H14" s="33">
        <v>129</v>
      </c>
      <c r="I14" s="33"/>
      <c r="J14" s="34">
        <f>IFERROR((F14/E14),"")</f>
        <v>0</v>
      </c>
      <c r="K14" s="34">
        <f>IFERROR(((F14+G14)/E14),"")</f>
        <v>4.9967126890203814E-2</v>
      </c>
      <c r="L14" s="34">
        <f>IFERROR(((F14+G14+H14)/E14),"")</f>
        <v>9.2373438527284676E-2</v>
      </c>
      <c r="M14" s="34">
        <f>IFERROR(((F14+G14+H14+I14)/E14),"")</f>
        <v>9.2373438527284676E-2</v>
      </c>
      <c r="O14" s="609" t="s">
        <v>3</v>
      </c>
      <c r="P14" s="578" t="s">
        <v>874</v>
      </c>
      <c r="R14" s="642" t="s">
        <v>877</v>
      </c>
      <c r="S14" s="635"/>
      <c r="T14" s="581">
        <v>0</v>
      </c>
      <c r="U14" s="584" t="str">
        <f>CONCATENATE(IF(T14=0,"",IF(T14=1,'Base de Datos'!$E$249,IF(T14=2,'Base de Datos'!$E$250,IF(T14=3,'Base de Datos'!$E$251)))))</f>
        <v/>
      </c>
      <c r="V14" s="588"/>
    </row>
    <row r="15" spans="1:22" s="28" customFormat="1" ht="15" customHeight="1">
      <c r="A15" s="654"/>
      <c r="B15" s="651"/>
      <c r="C15" s="618"/>
      <c r="D15" s="173" t="s">
        <v>505</v>
      </c>
      <c r="E15" s="31">
        <v>201</v>
      </c>
      <c r="F15" s="33">
        <v>0</v>
      </c>
      <c r="G15" s="33">
        <v>47</v>
      </c>
      <c r="H15" s="33">
        <v>19</v>
      </c>
      <c r="I15" s="33"/>
      <c r="J15" s="34">
        <f t="shared" ref="J15:J78" si="0">IFERROR((F15/E15),"")</f>
        <v>0</v>
      </c>
      <c r="K15" s="34">
        <f t="shared" ref="K15:K78" si="1">IFERROR(((F15+G15)/E15),"")</f>
        <v>0.23383084577114427</v>
      </c>
      <c r="L15" s="34">
        <f t="shared" ref="L15:L78" si="2">IFERROR(((F15+G15+H15)/E15),"")</f>
        <v>0.32835820895522388</v>
      </c>
      <c r="M15" s="34">
        <f t="shared" ref="M15:M78" si="3">IFERROR(((F15+G15+H15+I15)/E15),"")</f>
        <v>0.32835820895522388</v>
      </c>
      <c r="O15" s="609"/>
      <c r="P15" s="578"/>
      <c r="R15" s="643"/>
      <c r="S15" s="607"/>
      <c r="T15" s="582"/>
      <c r="U15" s="585"/>
      <c r="V15" s="589"/>
    </row>
    <row r="16" spans="1:22" s="28" customFormat="1" ht="15" customHeight="1">
      <c r="A16" s="654"/>
      <c r="B16" s="651"/>
      <c r="C16" s="618" t="s">
        <v>468</v>
      </c>
      <c r="D16" s="173" t="s">
        <v>506</v>
      </c>
      <c r="E16" s="31">
        <v>0</v>
      </c>
      <c r="F16" s="33"/>
      <c r="G16" s="33"/>
      <c r="H16" s="33"/>
      <c r="I16" s="33"/>
      <c r="J16" s="34" t="str">
        <f t="shared" si="0"/>
        <v/>
      </c>
      <c r="K16" s="34" t="str">
        <f t="shared" si="1"/>
        <v/>
      </c>
      <c r="L16" s="34" t="str">
        <f t="shared" si="2"/>
        <v/>
      </c>
      <c r="M16" s="34" t="str">
        <f t="shared" si="3"/>
        <v/>
      </c>
      <c r="O16" s="609"/>
      <c r="P16" s="578"/>
      <c r="R16" s="643"/>
      <c r="S16" s="607"/>
      <c r="T16" s="582"/>
      <c r="U16" s="585"/>
      <c r="V16" s="589"/>
    </row>
    <row r="17" spans="1:22" s="28" customFormat="1" ht="15" customHeight="1">
      <c r="A17" s="654"/>
      <c r="B17" s="651"/>
      <c r="C17" s="618"/>
      <c r="D17" s="173" t="s">
        <v>503</v>
      </c>
      <c r="E17" s="31">
        <v>0</v>
      </c>
      <c r="F17" s="33"/>
      <c r="G17" s="33"/>
      <c r="H17" s="33"/>
      <c r="I17" s="33"/>
      <c r="J17" s="34" t="str">
        <f t="shared" si="0"/>
        <v/>
      </c>
      <c r="K17" s="34" t="str">
        <f t="shared" si="1"/>
        <v/>
      </c>
      <c r="L17" s="34" t="str">
        <f t="shared" si="2"/>
        <v/>
      </c>
      <c r="M17" s="34" t="str">
        <f t="shared" si="3"/>
        <v/>
      </c>
      <c r="O17" s="609"/>
      <c r="P17" s="578"/>
      <c r="R17" s="643"/>
      <c r="S17" s="607"/>
      <c r="T17" s="582"/>
      <c r="U17" s="585"/>
      <c r="V17" s="589"/>
    </row>
    <row r="18" spans="1:22" s="28" customFormat="1" ht="15" customHeight="1">
      <c r="A18" s="654"/>
      <c r="B18" s="651"/>
      <c r="C18" s="656" t="s">
        <v>469</v>
      </c>
      <c r="D18" s="173" t="s">
        <v>504</v>
      </c>
      <c r="E18" s="31">
        <v>110</v>
      </c>
      <c r="F18" s="33"/>
      <c r="G18" s="33">
        <v>9</v>
      </c>
      <c r="H18" s="33">
        <v>9</v>
      </c>
      <c r="I18" s="33"/>
      <c r="J18" s="34">
        <f t="shared" si="0"/>
        <v>0</v>
      </c>
      <c r="K18" s="34">
        <f t="shared" si="1"/>
        <v>8.1818181818181818E-2</v>
      </c>
      <c r="L18" s="34">
        <f t="shared" si="2"/>
        <v>0.16363636363636364</v>
      </c>
      <c r="M18" s="34">
        <f t="shared" si="3"/>
        <v>0.16363636363636364</v>
      </c>
      <c r="O18" s="609"/>
      <c r="P18" s="578"/>
      <c r="Q18" s="57"/>
      <c r="R18" s="643"/>
      <c r="S18" s="607"/>
      <c r="T18" s="582"/>
      <c r="U18" s="585"/>
      <c r="V18" s="589"/>
    </row>
    <row r="19" spans="1:22" s="28" customFormat="1" ht="15" customHeight="1">
      <c r="A19" s="655"/>
      <c r="B19" s="652"/>
      <c r="C19" s="657"/>
      <c r="D19" s="173" t="s">
        <v>496</v>
      </c>
      <c r="E19" s="31">
        <v>44</v>
      </c>
      <c r="F19" s="33">
        <v>9</v>
      </c>
      <c r="G19" s="33">
        <v>3</v>
      </c>
      <c r="H19" s="33">
        <v>6</v>
      </c>
      <c r="I19" s="33"/>
      <c r="J19" s="34">
        <f t="shared" si="0"/>
        <v>0.20454545454545456</v>
      </c>
      <c r="K19" s="34">
        <f t="shared" si="1"/>
        <v>0.27272727272727271</v>
      </c>
      <c r="L19" s="34">
        <f t="shared" si="2"/>
        <v>0.40909090909090912</v>
      </c>
      <c r="M19" s="34">
        <f t="shared" si="3"/>
        <v>0.40909090909090912</v>
      </c>
      <c r="O19" s="609"/>
      <c r="P19" s="578"/>
      <c r="Q19" s="79"/>
      <c r="R19" s="644"/>
      <c r="S19" s="607"/>
      <c r="T19" s="583"/>
      <c r="U19" s="586"/>
      <c r="V19" s="590"/>
    </row>
    <row r="20" spans="1:22" s="28" customFormat="1" ht="15" customHeight="1">
      <c r="A20" s="591">
        <v>2</v>
      </c>
      <c r="B20" s="592" t="str">
        <f>'1.Metas ATD H.'!B24</f>
        <v>Ojocaliente</v>
      </c>
      <c r="C20" s="595" t="s">
        <v>467</v>
      </c>
      <c r="D20" s="174" t="s">
        <v>502</v>
      </c>
      <c r="E20" s="38">
        <v>1491</v>
      </c>
      <c r="F20" s="32"/>
      <c r="G20" s="39">
        <v>94</v>
      </c>
      <c r="H20" s="39">
        <v>78</v>
      </c>
      <c r="I20" s="39"/>
      <c r="J20" s="40">
        <f t="shared" si="0"/>
        <v>0</v>
      </c>
      <c r="K20" s="40">
        <f t="shared" si="1"/>
        <v>6.304493628437291E-2</v>
      </c>
      <c r="L20" s="40">
        <f t="shared" si="2"/>
        <v>0.1153588195841717</v>
      </c>
      <c r="M20" s="40">
        <f t="shared" si="3"/>
        <v>0.1153588195841717</v>
      </c>
      <c r="O20" s="609" t="s">
        <v>4</v>
      </c>
      <c r="P20" s="578" t="s">
        <v>875</v>
      </c>
      <c r="R20" s="642" t="s">
        <v>878</v>
      </c>
      <c r="S20" s="607"/>
      <c r="T20" s="581">
        <v>0</v>
      </c>
      <c r="U20" s="584" t="str">
        <f>CONCATENATE(IF(T20=0,"",IF(T20=1,'Base de Datos'!$E$249,IF(T20=2,'Base de Datos'!$E$250,IF(T20=3,'Base de Datos'!$E$251)))))</f>
        <v/>
      </c>
      <c r="V20" s="588"/>
    </row>
    <row r="21" spans="1:22" s="28" customFormat="1" ht="15" customHeight="1">
      <c r="A21" s="591"/>
      <c r="B21" s="593"/>
      <c r="C21" s="595"/>
      <c r="D21" s="175" t="s">
        <v>505</v>
      </c>
      <c r="E21" s="38">
        <v>100</v>
      </c>
      <c r="F21" s="39">
        <v>0</v>
      </c>
      <c r="G21" s="39">
        <v>10</v>
      </c>
      <c r="H21" s="39">
        <v>70</v>
      </c>
      <c r="I21" s="39"/>
      <c r="J21" s="40">
        <f t="shared" si="0"/>
        <v>0</v>
      </c>
      <c r="K21" s="40">
        <f t="shared" si="1"/>
        <v>0.1</v>
      </c>
      <c r="L21" s="40">
        <f t="shared" si="2"/>
        <v>0.8</v>
      </c>
      <c r="M21" s="40">
        <f t="shared" si="3"/>
        <v>0.8</v>
      </c>
      <c r="O21" s="609"/>
      <c r="P21" s="578"/>
      <c r="R21" s="643"/>
      <c r="S21" s="607"/>
      <c r="T21" s="582"/>
      <c r="U21" s="585"/>
      <c r="V21" s="589"/>
    </row>
    <row r="22" spans="1:22" s="28" customFormat="1" ht="15" customHeight="1">
      <c r="A22" s="591"/>
      <c r="B22" s="593"/>
      <c r="C22" s="595" t="s">
        <v>468</v>
      </c>
      <c r="D22" s="174" t="s">
        <v>506</v>
      </c>
      <c r="E22" s="38">
        <v>0</v>
      </c>
      <c r="F22" s="39"/>
      <c r="G22" s="39"/>
      <c r="H22" s="39"/>
      <c r="I22" s="39"/>
      <c r="J22" s="40" t="str">
        <f t="shared" si="0"/>
        <v/>
      </c>
      <c r="K22" s="40" t="str">
        <f t="shared" si="1"/>
        <v/>
      </c>
      <c r="L22" s="40" t="str">
        <f t="shared" si="2"/>
        <v/>
      </c>
      <c r="M22" s="40" t="str">
        <f t="shared" si="3"/>
        <v/>
      </c>
      <c r="O22" s="609"/>
      <c r="P22" s="578"/>
      <c r="R22" s="643"/>
      <c r="S22" s="607"/>
      <c r="T22" s="582"/>
      <c r="U22" s="585"/>
      <c r="V22" s="589"/>
    </row>
    <row r="23" spans="1:22" s="28" customFormat="1" ht="15" customHeight="1">
      <c r="A23" s="591"/>
      <c r="B23" s="593"/>
      <c r="C23" s="595"/>
      <c r="D23" s="175" t="s">
        <v>503</v>
      </c>
      <c r="E23" s="38">
        <v>0</v>
      </c>
      <c r="F23" s="39"/>
      <c r="G23" s="39"/>
      <c r="H23" s="39"/>
      <c r="I23" s="39"/>
      <c r="J23" s="40" t="str">
        <f t="shared" si="0"/>
        <v/>
      </c>
      <c r="K23" s="40" t="str">
        <f t="shared" si="1"/>
        <v/>
      </c>
      <c r="L23" s="40" t="str">
        <f t="shared" si="2"/>
        <v/>
      </c>
      <c r="M23" s="40" t="str">
        <f t="shared" si="3"/>
        <v/>
      </c>
      <c r="O23" s="609"/>
      <c r="P23" s="578"/>
      <c r="R23" s="643"/>
      <c r="S23" s="607"/>
      <c r="T23" s="582"/>
      <c r="U23" s="585"/>
      <c r="V23" s="589"/>
    </row>
    <row r="24" spans="1:22" s="28" customFormat="1" ht="15" customHeight="1">
      <c r="A24" s="591"/>
      <c r="B24" s="593"/>
      <c r="C24" s="595" t="s">
        <v>469</v>
      </c>
      <c r="D24" s="175" t="s">
        <v>504</v>
      </c>
      <c r="E24" s="38">
        <v>60</v>
      </c>
      <c r="F24" s="39"/>
      <c r="G24" s="39">
        <v>4</v>
      </c>
      <c r="H24" s="39">
        <v>4</v>
      </c>
      <c r="I24" s="39"/>
      <c r="J24" s="40">
        <f t="shared" si="0"/>
        <v>0</v>
      </c>
      <c r="K24" s="40">
        <f t="shared" si="1"/>
        <v>6.6666666666666666E-2</v>
      </c>
      <c r="L24" s="40">
        <f t="shared" si="2"/>
        <v>0.13333333333333333</v>
      </c>
      <c r="M24" s="40">
        <f t="shared" si="3"/>
        <v>0.13333333333333333</v>
      </c>
      <c r="O24" s="609"/>
      <c r="P24" s="578"/>
      <c r="Q24" s="57"/>
      <c r="R24" s="643"/>
      <c r="S24" s="607"/>
      <c r="T24" s="582"/>
      <c r="U24" s="585"/>
      <c r="V24" s="589"/>
    </row>
    <row r="25" spans="1:22" s="28" customFormat="1" ht="15" customHeight="1">
      <c r="A25" s="591"/>
      <c r="B25" s="593"/>
      <c r="C25" s="595"/>
      <c r="D25" s="175" t="s">
        <v>496</v>
      </c>
      <c r="E25" s="38">
        <v>24</v>
      </c>
      <c r="F25" s="39">
        <v>4</v>
      </c>
      <c r="G25" s="39">
        <v>1</v>
      </c>
      <c r="H25" s="39">
        <v>4</v>
      </c>
      <c r="I25" s="39"/>
      <c r="J25" s="40">
        <f t="shared" si="0"/>
        <v>0.16666666666666666</v>
      </c>
      <c r="K25" s="40">
        <f t="shared" si="1"/>
        <v>0.20833333333333334</v>
      </c>
      <c r="L25" s="40">
        <f t="shared" si="2"/>
        <v>0.375</v>
      </c>
      <c r="M25" s="40">
        <f t="shared" si="3"/>
        <v>0.375</v>
      </c>
      <c r="O25" s="609"/>
      <c r="P25" s="578"/>
      <c r="Q25" s="79"/>
      <c r="R25" s="644"/>
      <c r="S25" s="607"/>
      <c r="T25" s="583"/>
      <c r="U25" s="586"/>
      <c r="V25" s="590"/>
    </row>
    <row r="26" spans="1:22" s="28" customFormat="1" ht="15" customHeight="1">
      <c r="A26" s="615">
        <v>3</v>
      </c>
      <c r="B26" s="650" t="str">
        <f>'1.Metas ATD H.'!B32</f>
        <v>Pinos</v>
      </c>
      <c r="C26" s="618" t="s">
        <v>467</v>
      </c>
      <c r="D26" s="173" t="s">
        <v>502</v>
      </c>
      <c r="E26" s="31">
        <v>1192</v>
      </c>
      <c r="F26" s="33"/>
      <c r="G26" s="33">
        <v>105</v>
      </c>
      <c r="H26" s="33">
        <v>97</v>
      </c>
      <c r="I26" s="33"/>
      <c r="J26" s="34">
        <f t="shared" si="0"/>
        <v>0</v>
      </c>
      <c r="K26" s="34">
        <f t="shared" si="1"/>
        <v>8.8087248322147649E-2</v>
      </c>
      <c r="L26" s="34">
        <f t="shared" si="2"/>
        <v>0.16946308724832215</v>
      </c>
      <c r="M26" s="34">
        <f t="shared" si="3"/>
        <v>0.16946308724832215</v>
      </c>
      <c r="O26" s="609" t="s">
        <v>738</v>
      </c>
      <c r="P26" s="578" t="s">
        <v>876</v>
      </c>
      <c r="R26" s="642" t="s">
        <v>879</v>
      </c>
      <c r="S26" s="607"/>
      <c r="T26" s="581">
        <v>0</v>
      </c>
      <c r="U26" s="584" t="str">
        <f>CONCATENATE(IF(T26=0,"",IF(T26=1,'Base de Datos'!$E$249,IF(T26=2,'Base de Datos'!$E$250,IF(T26=3,'Base de Datos'!$E$251)))))</f>
        <v/>
      </c>
      <c r="V26" s="588"/>
    </row>
    <row r="27" spans="1:22" s="28" customFormat="1" ht="15" customHeight="1">
      <c r="A27" s="615"/>
      <c r="B27" s="651"/>
      <c r="C27" s="618"/>
      <c r="D27" s="173" t="s">
        <v>505</v>
      </c>
      <c r="E27" s="31">
        <v>83</v>
      </c>
      <c r="F27" s="33">
        <v>0</v>
      </c>
      <c r="G27" s="33">
        <v>85</v>
      </c>
      <c r="H27" s="33">
        <v>37</v>
      </c>
      <c r="I27" s="33"/>
      <c r="J27" s="34">
        <f t="shared" si="0"/>
        <v>0</v>
      </c>
      <c r="K27" s="34">
        <f t="shared" si="1"/>
        <v>1.0240963855421688</v>
      </c>
      <c r="L27" s="34">
        <f t="shared" si="2"/>
        <v>1.4698795180722892</v>
      </c>
      <c r="M27" s="34">
        <f t="shared" si="3"/>
        <v>1.4698795180722892</v>
      </c>
      <c r="O27" s="609"/>
      <c r="P27" s="578"/>
      <c r="R27" s="643"/>
      <c r="S27" s="607"/>
      <c r="T27" s="582"/>
      <c r="U27" s="585"/>
      <c r="V27" s="589"/>
    </row>
    <row r="28" spans="1:22" s="28" customFormat="1" ht="15" customHeight="1">
      <c r="A28" s="615"/>
      <c r="B28" s="651"/>
      <c r="C28" s="618" t="s">
        <v>468</v>
      </c>
      <c r="D28" s="173" t="s">
        <v>506</v>
      </c>
      <c r="E28" s="31">
        <v>0</v>
      </c>
      <c r="F28" s="33"/>
      <c r="G28" s="33"/>
      <c r="H28" s="33"/>
      <c r="I28" s="33"/>
      <c r="J28" s="34" t="str">
        <f t="shared" si="0"/>
        <v/>
      </c>
      <c r="K28" s="34" t="str">
        <f t="shared" si="1"/>
        <v/>
      </c>
      <c r="L28" s="34" t="str">
        <f t="shared" si="2"/>
        <v/>
      </c>
      <c r="M28" s="34" t="str">
        <f t="shared" si="3"/>
        <v/>
      </c>
      <c r="O28" s="609"/>
      <c r="P28" s="578"/>
      <c r="R28" s="643"/>
      <c r="S28" s="607"/>
      <c r="T28" s="582"/>
      <c r="U28" s="585"/>
      <c r="V28" s="589"/>
    </row>
    <row r="29" spans="1:22" s="28" customFormat="1" ht="15" customHeight="1">
      <c r="A29" s="615"/>
      <c r="B29" s="651"/>
      <c r="C29" s="618"/>
      <c r="D29" s="173" t="s">
        <v>503</v>
      </c>
      <c r="E29" s="31">
        <v>0</v>
      </c>
      <c r="F29" s="33"/>
      <c r="G29" s="33"/>
      <c r="H29" s="33"/>
      <c r="I29" s="33"/>
      <c r="J29" s="34" t="str">
        <f t="shared" si="0"/>
        <v/>
      </c>
      <c r="K29" s="34" t="str">
        <f t="shared" si="1"/>
        <v/>
      </c>
      <c r="L29" s="34" t="str">
        <f t="shared" si="2"/>
        <v/>
      </c>
      <c r="M29" s="34" t="str">
        <f t="shared" si="3"/>
        <v/>
      </c>
      <c r="O29" s="609"/>
      <c r="P29" s="578"/>
      <c r="R29" s="643"/>
      <c r="S29" s="607"/>
      <c r="T29" s="582"/>
      <c r="U29" s="585"/>
      <c r="V29" s="589"/>
    </row>
    <row r="30" spans="1:22" s="28" customFormat="1" ht="15" customHeight="1">
      <c r="A30" s="615"/>
      <c r="B30" s="651"/>
      <c r="C30" s="618" t="s">
        <v>469</v>
      </c>
      <c r="D30" s="173" t="s">
        <v>504</v>
      </c>
      <c r="E30" s="31">
        <v>50</v>
      </c>
      <c r="F30" s="33"/>
      <c r="G30" s="33">
        <v>4</v>
      </c>
      <c r="H30" s="33">
        <v>4</v>
      </c>
      <c r="I30" s="33"/>
      <c r="J30" s="34">
        <f t="shared" si="0"/>
        <v>0</v>
      </c>
      <c r="K30" s="34">
        <f t="shared" si="1"/>
        <v>0.08</v>
      </c>
      <c r="L30" s="34">
        <f t="shared" si="2"/>
        <v>0.16</v>
      </c>
      <c r="M30" s="34">
        <f t="shared" si="3"/>
        <v>0.16</v>
      </c>
      <c r="O30" s="609"/>
      <c r="P30" s="578"/>
      <c r="R30" s="643"/>
      <c r="S30" s="607"/>
      <c r="T30" s="582"/>
      <c r="U30" s="585"/>
      <c r="V30" s="589"/>
    </row>
    <row r="31" spans="1:22" s="28" customFormat="1" ht="15" customHeight="1">
      <c r="A31" s="615"/>
      <c r="B31" s="652"/>
      <c r="C31" s="618"/>
      <c r="D31" s="173" t="s">
        <v>496</v>
      </c>
      <c r="E31" s="31">
        <v>20</v>
      </c>
      <c r="F31" s="33">
        <v>4</v>
      </c>
      <c r="G31" s="33">
        <v>1</v>
      </c>
      <c r="H31" s="33">
        <v>1</v>
      </c>
      <c r="I31" s="33"/>
      <c r="J31" s="34">
        <f t="shared" si="0"/>
        <v>0.2</v>
      </c>
      <c r="K31" s="34">
        <f t="shared" si="1"/>
        <v>0.25</v>
      </c>
      <c r="L31" s="34">
        <f t="shared" si="2"/>
        <v>0.3</v>
      </c>
      <c r="M31" s="34">
        <f t="shared" si="3"/>
        <v>0.3</v>
      </c>
      <c r="O31" s="609"/>
      <c r="P31" s="578"/>
      <c r="R31" s="644"/>
      <c r="S31" s="607"/>
      <c r="T31" s="583"/>
      <c r="U31" s="586"/>
      <c r="V31" s="590"/>
    </row>
    <row r="32" spans="1:22" s="28" customFormat="1" ht="15" customHeight="1">
      <c r="A32" s="591">
        <v>4</v>
      </c>
      <c r="B32" s="592" t="str">
        <f>'1.Metas ATD H.'!B40</f>
        <v>Jalpa</v>
      </c>
      <c r="C32" s="595" t="s">
        <v>467</v>
      </c>
      <c r="D32" s="174" t="s">
        <v>502</v>
      </c>
      <c r="E32" s="38">
        <v>1518</v>
      </c>
      <c r="F32" s="32"/>
      <c r="G32" s="39">
        <v>95</v>
      </c>
      <c r="H32" s="39">
        <v>77</v>
      </c>
      <c r="I32" s="39"/>
      <c r="J32" s="40">
        <f t="shared" si="0"/>
        <v>0</v>
      </c>
      <c r="K32" s="40">
        <f t="shared" si="1"/>
        <v>6.2582345191040847E-2</v>
      </c>
      <c r="L32" s="40">
        <f t="shared" si="2"/>
        <v>0.11330698287220026</v>
      </c>
      <c r="M32" s="40">
        <f t="shared" si="3"/>
        <v>0.11330698287220026</v>
      </c>
      <c r="O32" s="609" t="s">
        <v>6</v>
      </c>
      <c r="P32" s="578" t="s">
        <v>876</v>
      </c>
      <c r="R32" s="642" t="s">
        <v>879</v>
      </c>
      <c r="S32" s="607"/>
      <c r="T32" s="581">
        <v>0</v>
      </c>
      <c r="U32" s="584" t="str">
        <f>CONCATENATE(IF(T32=0,"",IF(T32=1,'Base de Datos'!$E$249,IF(T32=2,'Base de Datos'!$E$250,IF(T32=3,'Base de Datos'!$E$251)))))</f>
        <v/>
      </c>
      <c r="V32" s="588"/>
    </row>
    <row r="33" spans="1:22" s="28" customFormat="1" ht="15" customHeight="1">
      <c r="A33" s="591"/>
      <c r="B33" s="593"/>
      <c r="C33" s="595"/>
      <c r="D33" s="175" t="s">
        <v>505</v>
      </c>
      <c r="E33" s="38">
        <v>104</v>
      </c>
      <c r="F33" s="39">
        <v>0</v>
      </c>
      <c r="G33" s="39">
        <v>26</v>
      </c>
      <c r="H33" s="39">
        <v>44</v>
      </c>
      <c r="I33" s="39"/>
      <c r="J33" s="40">
        <f t="shared" si="0"/>
        <v>0</v>
      </c>
      <c r="K33" s="40">
        <f t="shared" si="1"/>
        <v>0.25</v>
      </c>
      <c r="L33" s="40">
        <f t="shared" si="2"/>
        <v>0.67307692307692313</v>
      </c>
      <c r="M33" s="40">
        <f t="shared" si="3"/>
        <v>0.67307692307692313</v>
      </c>
      <c r="O33" s="609"/>
      <c r="P33" s="578"/>
      <c r="R33" s="643"/>
      <c r="S33" s="607"/>
      <c r="T33" s="582"/>
      <c r="U33" s="585"/>
      <c r="V33" s="589"/>
    </row>
    <row r="34" spans="1:22" s="28" customFormat="1" ht="15" customHeight="1">
      <c r="A34" s="591"/>
      <c r="B34" s="593"/>
      <c r="C34" s="595" t="s">
        <v>468</v>
      </c>
      <c r="D34" s="174" t="s">
        <v>506</v>
      </c>
      <c r="E34" s="38">
        <v>0</v>
      </c>
      <c r="F34" s="39"/>
      <c r="G34" s="39"/>
      <c r="H34" s="39"/>
      <c r="I34" s="39"/>
      <c r="J34" s="40" t="str">
        <f t="shared" si="0"/>
        <v/>
      </c>
      <c r="K34" s="40" t="str">
        <f t="shared" si="1"/>
        <v/>
      </c>
      <c r="L34" s="40" t="str">
        <f t="shared" si="2"/>
        <v/>
      </c>
      <c r="M34" s="40" t="str">
        <f t="shared" si="3"/>
        <v/>
      </c>
      <c r="O34" s="609"/>
      <c r="P34" s="578"/>
      <c r="R34" s="643"/>
      <c r="S34" s="607"/>
      <c r="T34" s="582"/>
      <c r="U34" s="585"/>
      <c r="V34" s="589"/>
    </row>
    <row r="35" spans="1:22" s="28" customFormat="1" ht="15" customHeight="1">
      <c r="A35" s="591"/>
      <c r="B35" s="593"/>
      <c r="C35" s="595"/>
      <c r="D35" s="175" t="s">
        <v>503</v>
      </c>
      <c r="E35" s="38">
        <v>0</v>
      </c>
      <c r="F35" s="39"/>
      <c r="G35" s="39"/>
      <c r="H35" s="39"/>
      <c r="I35" s="39"/>
      <c r="J35" s="40" t="str">
        <f t="shared" si="0"/>
        <v/>
      </c>
      <c r="K35" s="40" t="str">
        <f t="shared" si="1"/>
        <v/>
      </c>
      <c r="L35" s="40" t="str">
        <f t="shared" si="2"/>
        <v/>
      </c>
      <c r="M35" s="40" t="str">
        <f t="shared" si="3"/>
        <v/>
      </c>
      <c r="O35" s="609"/>
      <c r="P35" s="578"/>
      <c r="R35" s="643"/>
      <c r="S35" s="607"/>
      <c r="T35" s="582"/>
      <c r="U35" s="585"/>
      <c r="V35" s="589"/>
    </row>
    <row r="36" spans="1:22" s="28" customFormat="1" ht="15" customHeight="1">
      <c r="A36" s="591"/>
      <c r="B36" s="593"/>
      <c r="C36" s="595" t="s">
        <v>469</v>
      </c>
      <c r="D36" s="175" t="s">
        <v>504</v>
      </c>
      <c r="E36" s="38">
        <v>60</v>
      </c>
      <c r="F36" s="39"/>
      <c r="G36" s="39">
        <v>4</v>
      </c>
      <c r="H36" s="39">
        <v>4</v>
      </c>
      <c r="I36" s="39"/>
      <c r="J36" s="40">
        <f t="shared" si="0"/>
        <v>0</v>
      </c>
      <c r="K36" s="40">
        <f t="shared" si="1"/>
        <v>6.6666666666666666E-2</v>
      </c>
      <c r="L36" s="40">
        <f t="shared" si="2"/>
        <v>0.13333333333333333</v>
      </c>
      <c r="M36" s="40">
        <f t="shared" si="3"/>
        <v>0.13333333333333333</v>
      </c>
      <c r="O36" s="609"/>
      <c r="P36" s="578"/>
      <c r="R36" s="643"/>
      <c r="S36" s="607"/>
      <c r="T36" s="582"/>
      <c r="U36" s="585"/>
      <c r="V36" s="589"/>
    </row>
    <row r="37" spans="1:22" s="28" customFormat="1" ht="15" customHeight="1">
      <c r="A37" s="591"/>
      <c r="B37" s="593"/>
      <c r="C37" s="595"/>
      <c r="D37" s="175" t="s">
        <v>496</v>
      </c>
      <c r="E37" s="38">
        <v>24</v>
      </c>
      <c r="F37" s="39">
        <v>4</v>
      </c>
      <c r="G37" s="39">
        <v>1</v>
      </c>
      <c r="H37" s="39">
        <v>3</v>
      </c>
      <c r="I37" s="39"/>
      <c r="J37" s="40">
        <f t="shared" si="0"/>
        <v>0.16666666666666666</v>
      </c>
      <c r="K37" s="40">
        <f t="shared" si="1"/>
        <v>0.20833333333333334</v>
      </c>
      <c r="L37" s="40">
        <f t="shared" si="2"/>
        <v>0.33333333333333331</v>
      </c>
      <c r="M37" s="40">
        <f t="shared" si="3"/>
        <v>0.33333333333333331</v>
      </c>
      <c r="O37" s="609"/>
      <c r="P37" s="578"/>
      <c r="R37" s="644"/>
      <c r="S37" s="608"/>
      <c r="T37" s="583"/>
      <c r="U37" s="586"/>
      <c r="V37" s="590"/>
    </row>
    <row r="38" spans="1:22" s="28" customFormat="1" ht="15" customHeight="1">
      <c r="A38" s="615">
        <v>5</v>
      </c>
      <c r="B38" s="650" t="str">
        <f>'1.Metas ATD H.'!B48</f>
        <v>Tlaltenango</v>
      </c>
      <c r="C38" s="618" t="s">
        <v>467</v>
      </c>
      <c r="D38" s="173" t="s">
        <v>502</v>
      </c>
      <c r="E38" s="31">
        <v>771</v>
      </c>
      <c r="F38" s="33"/>
      <c r="G38" s="33">
        <v>70</v>
      </c>
      <c r="H38" s="33">
        <v>52</v>
      </c>
      <c r="I38" s="33"/>
      <c r="J38" s="34">
        <f t="shared" si="0"/>
        <v>0</v>
      </c>
      <c r="K38" s="34">
        <f t="shared" si="1"/>
        <v>9.0791180285343706E-2</v>
      </c>
      <c r="L38" s="34">
        <f t="shared" si="2"/>
        <v>0.15823605706874189</v>
      </c>
      <c r="M38" s="34">
        <f t="shared" si="3"/>
        <v>0.15823605706874189</v>
      </c>
    </row>
    <row r="39" spans="1:22" s="28" customFormat="1" ht="15" customHeight="1">
      <c r="A39" s="615"/>
      <c r="B39" s="651"/>
      <c r="C39" s="618"/>
      <c r="D39" s="173" t="s">
        <v>505</v>
      </c>
      <c r="E39" s="31">
        <v>51</v>
      </c>
      <c r="F39" s="33">
        <v>5</v>
      </c>
      <c r="G39" s="33">
        <v>24</v>
      </c>
      <c r="H39" s="33">
        <v>21</v>
      </c>
      <c r="I39" s="33"/>
      <c r="J39" s="34">
        <f t="shared" si="0"/>
        <v>9.8039215686274508E-2</v>
      </c>
      <c r="K39" s="34">
        <f t="shared" si="1"/>
        <v>0.56862745098039214</v>
      </c>
      <c r="L39" s="34">
        <f t="shared" si="2"/>
        <v>0.98039215686274506</v>
      </c>
      <c r="M39" s="34">
        <f t="shared" si="3"/>
        <v>0.98039215686274506</v>
      </c>
    </row>
    <row r="40" spans="1:22" s="28" customFormat="1" ht="15" customHeight="1">
      <c r="A40" s="615"/>
      <c r="B40" s="651"/>
      <c r="C40" s="618" t="s">
        <v>468</v>
      </c>
      <c r="D40" s="173" t="s">
        <v>506</v>
      </c>
      <c r="E40" s="31">
        <v>0</v>
      </c>
      <c r="F40" s="33"/>
      <c r="G40" s="33"/>
      <c r="H40" s="33"/>
      <c r="I40" s="33"/>
      <c r="J40" s="34" t="str">
        <f t="shared" si="0"/>
        <v/>
      </c>
      <c r="K40" s="34" t="str">
        <f t="shared" si="1"/>
        <v/>
      </c>
      <c r="L40" s="34" t="str">
        <f t="shared" si="2"/>
        <v/>
      </c>
      <c r="M40" s="34" t="str">
        <f t="shared" si="3"/>
        <v/>
      </c>
      <c r="U40" s="28" t="s">
        <v>740</v>
      </c>
    </row>
    <row r="41" spans="1:22" s="28" customFormat="1" ht="15" customHeight="1">
      <c r="A41" s="615"/>
      <c r="B41" s="651"/>
      <c r="C41" s="618"/>
      <c r="D41" s="173" t="s">
        <v>503</v>
      </c>
      <c r="E41" s="31">
        <v>0</v>
      </c>
      <c r="F41" s="33"/>
      <c r="G41" s="33"/>
      <c r="H41" s="33"/>
      <c r="I41" s="33"/>
      <c r="J41" s="34" t="str">
        <f t="shared" si="0"/>
        <v/>
      </c>
      <c r="K41" s="34" t="str">
        <f t="shared" si="1"/>
        <v/>
      </c>
      <c r="L41" s="34" t="str">
        <f t="shared" si="2"/>
        <v/>
      </c>
      <c r="M41" s="34" t="str">
        <f t="shared" si="3"/>
        <v/>
      </c>
    </row>
    <row r="42" spans="1:22" s="28" customFormat="1" ht="15" customHeight="1">
      <c r="A42" s="615"/>
      <c r="B42" s="651"/>
      <c r="C42" s="618" t="s">
        <v>469</v>
      </c>
      <c r="D42" s="173" t="s">
        <v>504</v>
      </c>
      <c r="E42" s="31">
        <v>30</v>
      </c>
      <c r="F42" s="33"/>
      <c r="G42" s="33">
        <v>3</v>
      </c>
      <c r="H42" s="33">
        <v>3</v>
      </c>
      <c r="I42" s="33"/>
      <c r="J42" s="34">
        <f t="shared" si="0"/>
        <v>0</v>
      </c>
      <c r="K42" s="34">
        <f t="shared" si="1"/>
        <v>0.1</v>
      </c>
      <c r="L42" s="34">
        <f t="shared" si="2"/>
        <v>0.2</v>
      </c>
      <c r="M42" s="34">
        <f t="shared" si="3"/>
        <v>0.2</v>
      </c>
    </row>
    <row r="43" spans="1:22" s="28" customFormat="1" ht="15" customHeight="1">
      <c r="A43" s="615"/>
      <c r="B43" s="652"/>
      <c r="C43" s="618"/>
      <c r="D43" s="173" t="s">
        <v>496</v>
      </c>
      <c r="E43" s="31">
        <v>12</v>
      </c>
      <c r="F43" s="33">
        <v>3</v>
      </c>
      <c r="G43" s="33">
        <v>0</v>
      </c>
      <c r="H43" s="33">
        <v>2</v>
      </c>
      <c r="I43" s="33"/>
      <c r="J43" s="34">
        <f t="shared" si="0"/>
        <v>0.25</v>
      </c>
      <c r="K43" s="34">
        <f t="shared" si="1"/>
        <v>0.25</v>
      </c>
      <c r="L43" s="34">
        <f t="shared" si="2"/>
        <v>0.41666666666666669</v>
      </c>
      <c r="M43" s="34">
        <f t="shared" si="3"/>
        <v>0.41666666666666669</v>
      </c>
    </row>
    <row r="44" spans="1:22" s="28" customFormat="1" ht="15" customHeight="1">
      <c r="A44" s="591">
        <v>6</v>
      </c>
      <c r="B44" s="592" t="str">
        <f>'1.Metas ATD H.'!B56</f>
        <v>Jerez</v>
      </c>
      <c r="C44" s="595" t="s">
        <v>467</v>
      </c>
      <c r="D44" s="174" t="s">
        <v>502</v>
      </c>
      <c r="E44" s="38">
        <v>1264</v>
      </c>
      <c r="F44" s="32"/>
      <c r="G44" s="39">
        <v>90</v>
      </c>
      <c r="H44" s="39">
        <v>62</v>
      </c>
      <c r="I44" s="39"/>
      <c r="J44" s="40">
        <f t="shared" si="0"/>
        <v>0</v>
      </c>
      <c r="K44" s="40">
        <f t="shared" si="1"/>
        <v>7.1202531645569625E-2</v>
      </c>
      <c r="L44" s="40">
        <f t="shared" si="2"/>
        <v>0.12025316455696203</v>
      </c>
      <c r="M44" s="40">
        <f t="shared" si="3"/>
        <v>0.12025316455696203</v>
      </c>
    </row>
    <row r="45" spans="1:22" s="28" customFormat="1" ht="15" customHeight="1">
      <c r="A45" s="591"/>
      <c r="B45" s="593"/>
      <c r="C45" s="595"/>
      <c r="D45" s="175" t="s">
        <v>505</v>
      </c>
      <c r="E45" s="38">
        <v>84</v>
      </c>
      <c r="F45" s="39">
        <v>0</v>
      </c>
      <c r="G45" s="39">
        <v>38</v>
      </c>
      <c r="H45" s="39">
        <v>17</v>
      </c>
      <c r="I45" s="39"/>
      <c r="J45" s="40">
        <f t="shared" si="0"/>
        <v>0</v>
      </c>
      <c r="K45" s="40">
        <f t="shared" si="1"/>
        <v>0.45238095238095238</v>
      </c>
      <c r="L45" s="40">
        <f t="shared" si="2"/>
        <v>0.65476190476190477</v>
      </c>
      <c r="M45" s="40">
        <f t="shared" si="3"/>
        <v>0.65476190476190477</v>
      </c>
    </row>
    <row r="46" spans="1:22" s="28" customFormat="1" ht="15" customHeight="1">
      <c r="A46" s="591"/>
      <c r="B46" s="593"/>
      <c r="C46" s="595" t="s">
        <v>468</v>
      </c>
      <c r="D46" s="174" t="s">
        <v>506</v>
      </c>
      <c r="E46" s="38">
        <v>0</v>
      </c>
      <c r="F46" s="39"/>
      <c r="G46" s="39"/>
      <c r="H46" s="39"/>
      <c r="I46" s="39"/>
      <c r="J46" s="40" t="str">
        <f t="shared" si="0"/>
        <v/>
      </c>
      <c r="K46" s="40" t="str">
        <f t="shared" si="1"/>
        <v/>
      </c>
      <c r="L46" s="40" t="str">
        <f t="shared" si="2"/>
        <v/>
      </c>
      <c r="M46" s="40" t="str">
        <f t="shared" si="3"/>
        <v/>
      </c>
    </row>
    <row r="47" spans="1:22" s="28" customFormat="1" ht="15" customHeight="1">
      <c r="A47" s="591"/>
      <c r="B47" s="593"/>
      <c r="C47" s="595"/>
      <c r="D47" s="175" t="s">
        <v>503</v>
      </c>
      <c r="E47" s="38">
        <v>0</v>
      </c>
      <c r="F47" s="39"/>
      <c r="G47" s="39"/>
      <c r="H47" s="39"/>
      <c r="I47" s="39"/>
      <c r="J47" s="40" t="str">
        <f t="shared" si="0"/>
        <v/>
      </c>
      <c r="K47" s="40" t="str">
        <f t="shared" si="1"/>
        <v/>
      </c>
      <c r="L47" s="40" t="str">
        <f t="shared" si="2"/>
        <v/>
      </c>
      <c r="M47" s="40" t="str">
        <f t="shared" si="3"/>
        <v/>
      </c>
    </row>
    <row r="48" spans="1:22" s="28" customFormat="1" ht="15" customHeight="1">
      <c r="A48" s="591"/>
      <c r="B48" s="593"/>
      <c r="C48" s="595" t="s">
        <v>469</v>
      </c>
      <c r="D48" s="175" t="s">
        <v>504</v>
      </c>
      <c r="E48" s="38">
        <v>50</v>
      </c>
      <c r="F48" s="39"/>
      <c r="G48" s="39">
        <v>4</v>
      </c>
      <c r="H48" s="39">
        <v>4</v>
      </c>
      <c r="I48" s="39"/>
      <c r="J48" s="40">
        <f t="shared" si="0"/>
        <v>0</v>
      </c>
      <c r="K48" s="40">
        <f t="shared" si="1"/>
        <v>0.08</v>
      </c>
      <c r="L48" s="40">
        <f t="shared" si="2"/>
        <v>0.16</v>
      </c>
      <c r="M48" s="40">
        <f t="shared" si="3"/>
        <v>0.16</v>
      </c>
    </row>
    <row r="49" spans="1:13" s="28" customFormat="1" ht="15" customHeight="1">
      <c r="A49" s="591"/>
      <c r="B49" s="593"/>
      <c r="C49" s="595"/>
      <c r="D49" s="175" t="s">
        <v>496</v>
      </c>
      <c r="E49" s="38">
        <v>20</v>
      </c>
      <c r="F49" s="39">
        <v>4</v>
      </c>
      <c r="G49" s="39">
        <v>1</v>
      </c>
      <c r="H49" s="39">
        <v>1</v>
      </c>
      <c r="I49" s="39"/>
      <c r="J49" s="40">
        <f t="shared" si="0"/>
        <v>0.2</v>
      </c>
      <c r="K49" s="40">
        <f t="shared" si="1"/>
        <v>0.25</v>
      </c>
      <c r="L49" s="40">
        <f t="shared" si="2"/>
        <v>0.3</v>
      </c>
      <c r="M49" s="40">
        <f t="shared" si="3"/>
        <v>0.3</v>
      </c>
    </row>
    <row r="50" spans="1:13" s="28" customFormat="1" ht="15" customHeight="1">
      <c r="A50" s="615">
        <v>7</v>
      </c>
      <c r="B50" s="658" t="str">
        <f>'1.Metas ATD H.'!B64</f>
        <v>Fresnillo</v>
      </c>
      <c r="C50" s="618" t="s">
        <v>467</v>
      </c>
      <c r="D50" s="173" t="s">
        <v>502</v>
      </c>
      <c r="E50" s="31">
        <v>1929</v>
      </c>
      <c r="F50" s="33"/>
      <c r="G50" s="33">
        <v>87</v>
      </c>
      <c r="H50" s="33">
        <v>72</v>
      </c>
      <c r="I50" s="33"/>
      <c r="J50" s="34">
        <f t="shared" si="0"/>
        <v>0</v>
      </c>
      <c r="K50" s="34">
        <f t="shared" si="1"/>
        <v>4.5101088646967338E-2</v>
      </c>
      <c r="L50" s="34">
        <f t="shared" si="2"/>
        <v>8.2426127527216175E-2</v>
      </c>
      <c r="M50" s="34">
        <f t="shared" si="3"/>
        <v>8.2426127527216175E-2</v>
      </c>
    </row>
    <row r="51" spans="1:13" s="28" customFormat="1" ht="15" customHeight="1">
      <c r="A51" s="615"/>
      <c r="B51" s="658"/>
      <c r="C51" s="618"/>
      <c r="D51" s="173" t="s">
        <v>505</v>
      </c>
      <c r="E51" s="31">
        <v>129</v>
      </c>
      <c r="F51" s="33">
        <v>0</v>
      </c>
      <c r="G51" s="33">
        <v>1</v>
      </c>
      <c r="H51" s="33">
        <v>41</v>
      </c>
      <c r="I51" s="33"/>
      <c r="J51" s="34">
        <f t="shared" si="0"/>
        <v>0</v>
      </c>
      <c r="K51" s="34">
        <f t="shared" si="1"/>
        <v>7.7519379844961239E-3</v>
      </c>
      <c r="L51" s="34">
        <f t="shared" si="2"/>
        <v>0.32558139534883723</v>
      </c>
      <c r="M51" s="34">
        <f t="shared" si="3"/>
        <v>0.32558139534883723</v>
      </c>
    </row>
    <row r="52" spans="1:13" s="28" customFormat="1" ht="15" customHeight="1">
      <c r="A52" s="615"/>
      <c r="B52" s="658"/>
      <c r="C52" s="618" t="s">
        <v>468</v>
      </c>
      <c r="D52" s="173" t="s">
        <v>506</v>
      </c>
      <c r="E52" s="31">
        <v>0</v>
      </c>
      <c r="F52" s="33"/>
      <c r="G52" s="33"/>
      <c r="H52" s="33"/>
      <c r="I52" s="33"/>
      <c r="J52" s="34" t="str">
        <f t="shared" si="0"/>
        <v/>
      </c>
      <c r="K52" s="34" t="str">
        <f t="shared" si="1"/>
        <v/>
      </c>
      <c r="L52" s="34" t="str">
        <f t="shared" si="2"/>
        <v/>
      </c>
      <c r="M52" s="34" t="str">
        <f t="shared" si="3"/>
        <v/>
      </c>
    </row>
    <row r="53" spans="1:13" s="28" customFormat="1" ht="15" customHeight="1">
      <c r="A53" s="615"/>
      <c r="B53" s="658"/>
      <c r="C53" s="618"/>
      <c r="D53" s="173" t="s">
        <v>503</v>
      </c>
      <c r="E53" s="31">
        <v>0</v>
      </c>
      <c r="F53" s="33"/>
      <c r="G53" s="33"/>
      <c r="H53" s="33"/>
      <c r="I53" s="33"/>
      <c r="J53" s="34" t="str">
        <f t="shared" si="0"/>
        <v/>
      </c>
      <c r="K53" s="34" t="str">
        <f t="shared" si="1"/>
        <v/>
      </c>
      <c r="L53" s="34" t="str">
        <f t="shared" si="2"/>
        <v/>
      </c>
      <c r="M53" s="34" t="str">
        <f t="shared" si="3"/>
        <v/>
      </c>
    </row>
    <row r="54" spans="1:13" s="28" customFormat="1" ht="15" customHeight="1">
      <c r="A54" s="615"/>
      <c r="B54" s="658"/>
      <c r="C54" s="618" t="s">
        <v>469</v>
      </c>
      <c r="D54" s="173" t="s">
        <v>504</v>
      </c>
      <c r="E54" s="31">
        <v>80</v>
      </c>
      <c r="F54" s="33"/>
      <c r="G54" s="33">
        <v>4</v>
      </c>
      <c r="H54" s="33">
        <v>4</v>
      </c>
      <c r="I54" s="33"/>
      <c r="J54" s="34">
        <f t="shared" si="0"/>
        <v>0</v>
      </c>
      <c r="K54" s="34">
        <f t="shared" si="1"/>
        <v>0.05</v>
      </c>
      <c r="L54" s="34">
        <f t="shared" si="2"/>
        <v>0.1</v>
      </c>
      <c r="M54" s="34">
        <f t="shared" si="3"/>
        <v>0.1</v>
      </c>
    </row>
    <row r="55" spans="1:13" s="28" customFormat="1" ht="15" customHeight="1">
      <c r="A55" s="615"/>
      <c r="B55" s="658"/>
      <c r="C55" s="618"/>
      <c r="D55" s="173" t="s">
        <v>496</v>
      </c>
      <c r="E55" s="31">
        <v>32</v>
      </c>
      <c r="F55" s="33">
        <v>4</v>
      </c>
      <c r="G55" s="33">
        <v>3</v>
      </c>
      <c r="H55" s="33">
        <v>4</v>
      </c>
      <c r="I55" s="33"/>
      <c r="J55" s="34">
        <f t="shared" si="0"/>
        <v>0.125</v>
      </c>
      <c r="K55" s="34">
        <f t="shared" si="1"/>
        <v>0.21875</v>
      </c>
      <c r="L55" s="34">
        <f t="shared" si="2"/>
        <v>0.34375</v>
      </c>
      <c r="M55" s="34">
        <f t="shared" si="3"/>
        <v>0.34375</v>
      </c>
    </row>
    <row r="56" spans="1:13" s="28" customFormat="1" ht="15" customHeight="1">
      <c r="A56" s="591">
        <v>8</v>
      </c>
      <c r="B56" s="592" t="str">
        <f>'1.Metas ATD H.'!B72</f>
        <v>Sombrerete</v>
      </c>
      <c r="C56" s="595" t="s">
        <v>467</v>
      </c>
      <c r="D56" s="174" t="s">
        <v>502</v>
      </c>
      <c r="E56" s="38">
        <v>1458</v>
      </c>
      <c r="F56" s="32"/>
      <c r="G56" s="39">
        <v>121</v>
      </c>
      <c r="H56" s="39">
        <v>104</v>
      </c>
      <c r="I56" s="39"/>
      <c r="J56" s="40">
        <f t="shared" si="0"/>
        <v>0</v>
      </c>
      <c r="K56" s="40">
        <f t="shared" si="1"/>
        <v>8.2990397805212626E-2</v>
      </c>
      <c r="L56" s="40">
        <f t="shared" si="2"/>
        <v>0.15432098765432098</v>
      </c>
      <c r="M56" s="40">
        <f t="shared" si="3"/>
        <v>0.15432098765432098</v>
      </c>
    </row>
    <row r="57" spans="1:13" s="28" customFormat="1" ht="15" customHeight="1">
      <c r="A57" s="591"/>
      <c r="B57" s="593"/>
      <c r="C57" s="595"/>
      <c r="D57" s="175" t="s">
        <v>505</v>
      </c>
      <c r="E57" s="38">
        <v>102</v>
      </c>
      <c r="F57" s="39">
        <v>0</v>
      </c>
      <c r="G57" s="39">
        <v>13</v>
      </c>
      <c r="H57" s="39">
        <v>38</v>
      </c>
      <c r="I57" s="39"/>
      <c r="J57" s="40">
        <f t="shared" si="0"/>
        <v>0</v>
      </c>
      <c r="K57" s="40">
        <f t="shared" si="1"/>
        <v>0.12745098039215685</v>
      </c>
      <c r="L57" s="40">
        <f t="shared" si="2"/>
        <v>0.5</v>
      </c>
      <c r="M57" s="40">
        <f t="shared" si="3"/>
        <v>0.5</v>
      </c>
    </row>
    <row r="58" spans="1:13" s="28" customFormat="1" ht="15" customHeight="1">
      <c r="A58" s="591"/>
      <c r="B58" s="593"/>
      <c r="C58" s="595" t="s">
        <v>468</v>
      </c>
      <c r="D58" s="174" t="s">
        <v>506</v>
      </c>
      <c r="E58" s="38">
        <v>0</v>
      </c>
      <c r="F58" s="39"/>
      <c r="G58" s="39"/>
      <c r="H58" s="39"/>
      <c r="I58" s="39"/>
      <c r="J58" s="40" t="str">
        <f t="shared" si="0"/>
        <v/>
      </c>
      <c r="K58" s="40" t="str">
        <f t="shared" si="1"/>
        <v/>
      </c>
      <c r="L58" s="40" t="str">
        <f t="shared" si="2"/>
        <v/>
      </c>
      <c r="M58" s="40" t="str">
        <f t="shared" si="3"/>
        <v/>
      </c>
    </row>
    <row r="59" spans="1:13" s="28" customFormat="1" ht="15" customHeight="1">
      <c r="A59" s="591"/>
      <c r="B59" s="593"/>
      <c r="C59" s="595"/>
      <c r="D59" s="175" t="s">
        <v>503</v>
      </c>
      <c r="E59" s="38">
        <v>0</v>
      </c>
      <c r="F59" s="39"/>
      <c r="G59" s="39"/>
      <c r="H59" s="39"/>
      <c r="I59" s="39"/>
      <c r="J59" s="40" t="str">
        <f t="shared" si="0"/>
        <v/>
      </c>
      <c r="K59" s="40" t="str">
        <f t="shared" si="1"/>
        <v/>
      </c>
      <c r="L59" s="40" t="str">
        <f t="shared" si="2"/>
        <v/>
      </c>
      <c r="M59" s="40" t="str">
        <f t="shared" si="3"/>
        <v/>
      </c>
    </row>
    <row r="60" spans="1:13" s="28" customFormat="1" ht="15" customHeight="1">
      <c r="A60" s="591"/>
      <c r="B60" s="593"/>
      <c r="C60" s="595" t="s">
        <v>469</v>
      </c>
      <c r="D60" s="175" t="s">
        <v>504</v>
      </c>
      <c r="E60" s="38">
        <v>60</v>
      </c>
      <c r="F60" s="39"/>
      <c r="G60" s="39">
        <v>4</v>
      </c>
      <c r="H60" s="39">
        <v>4</v>
      </c>
      <c r="I60" s="39"/>
      <c r="J60" s="40">
        <f t="shared" si="0"/>
        <v>0</v>
      </c>
      <c r="K60" s="40">
        <f t="shared" si="1"/>
        <v>6.6666666666666666E-2</v>
      </c>
      <c r="L60" s="40">
        <f t="shared" si="2"/>
        <v>0.13333333333333333</v>
      </c>
      <c r="M60" s="40">
        <f t="shared" si="3"/>
        <v>0.13333333333333333</v>
      </c>
    </row>
    <row r="61" spans="1:13" s="28" customFormat="1" ht="15" customHeight="1">
      <c r="A61" s="591"/>
      <c r="B61" s="593"/>
      <c r="C61" s="595"/>
      <c r="D61" s="175" t="s">
        <v>496</v>
      </c>
      <c r="E61" s="38">
        <v>24</v>
      </c>
      <c r="F61" s="39">
        <v>4</v>
      </c>
      <c r="G61" s="39">
        <v>1</v>
      </c>
      <c r="H61" s="39">
        <v>3</v>
      </c>
      <c r="I61" s="39"/>
      <c r="J61" s="40">
        <f t="shared" si="0"/>
        <v>0.16666666666666666</v>
      </c>
      <c r="K61" s="40">
        <f t="shared" si="1"/>
        <v>0.20833333333333334</v>
      </c>
      <c r="L61" s="40">
        <f t="shared" si="2"/>
        <v>0.33333333333333331</v>
      </c>
      <c r="M61" s="40">
        <f t="shared" si="3"/>
        <v>0.33333333333333331</v>
      </c>
    </row>
    <row r="62" spans="1:13" s="28" customFormat="1" ht="15" customHeight="1">
      <c r="A62" s="615">
        <v>9</v>
      </c>
      <c r="B62" s="658" t="str">
        <f>'1.Metas ATD H.'!B80</f>
        <v>Río Grande</v>
      </c>
      <c r="C62" s="618" t="s">
        <v>467</v>
      </c>
      <c r="D62" s="173" t="s">
        <v>502</v>
      </c>
      <c r="E62" s="31">
        <v>1575</v>
      </c>
      <c r="F62" s="33"/>
      <c r="G62" s="33">
        <v>126</v>
      </c>
      <c r="H62" s="33">
        <v>97</v>
      </c>
      <c r="I62" s="33"/>
      <c r="J62" s="34">
        <f t="shared" si="0"/>
        <v>0</v>
      </c>
      <c r="K62" s="34">
        <f t="shared" si="1"/>
        <v>0.08</v>
      </c>
      <c r="L62" s="34">
        <f t="shared" si="2"/>
        <v>0.14158730158730159</v>
      </c>
      <c r="M62" s="34">
        <f t="shared" si="3"/>
        <v>0.14158730158730159</v>
      </c>
    </row>
    <row r="63" spans="1:13" s="28" customFormat="1" ht="15" customHeight="1">
      <c r="A63" s="615"/>
      <c r="B63" s="658"/>
      <c r="C63" s="618"/>
      <c r="D63" s="173" t="s">
        <v>505</v>
      </c>
      <c r="E63" s="31">
        <v>118</v>
      </c>
      <c r="F63" s="33">
        <v>0</v>
      </c>
      <c r="G63" s="33">
        <v>14</v>
      </c>
      <c r="H63" s="33">
        <v>64</v>
      </c>
      <c r="I63" s="33"/>
      <c r="J63" s="34">
        <f t="shared" si="0"/>
        <v>0</v>
      </c>
      <c r="K63" s="34">
        <f t="shared" si="1"/>
        <v>0.11864406779661017</v>
      </c>
      <c r="L63" s="34">
        <f t="shared" si="2"/>
        <v>0.66101694915254239</v>
      </c>
      <c r="M63" s="34">
        <f t="shared" si="3"/>
        <v>0.66101694915254239</v>
      </c>
    </row>
    <row r="64" spans="1:13" s="28" customFormat="1" ht="15" customHeight="1">
      <c r="A64" s="615"/>
      <c r="B64" s="658"/>
      <c r="C64" s="618" t="s">
        <v>468</v>
      </c>
      <c r="D64" s="173" t="s">
        <v>506</v>
      </c>
      <c r="E64" s="31">
        <v>0</v>
      </c>
      <c r="F64" s="33"/>
      <c r="G64" s="33"/>
      <c r="H64" s="33"/>
      <c r="I64" s="33"/>
      <c r="J64" s="34" t="str">
        <f t="shared" si="0"/>
        <v/>
      </c>
      <c r="K64" s="34" t="str">
        <f t="shared" si="1"/>
        <v/>
      </c>
      <c r="L64" s="34" t="str">
        <f t="shared" si="2"/>
        <v/>
      </c>
      <c r="M64" s="34" t="str">
        <f t="shared" si="3"/>
        <v/>
      </c>
    </row>
    <row r="65" spans="1:13" s="28" customFormat="1" ht="15" customHeight="1">
      <c r="A65" s="615"/>
      <c r="B65" s="658"/>
      <c r="C65" s="618"/>
      <c r="D65" s="173" t="s">
        <v>503</v>
      </c>
      <c r="E65" s="31">
        <v>0</v>
      </c>
      <c r="F65" s="33"/>
      <c r="G65" s="33"/>
      <c r="H65" s="33"/>
      <c r="I65" s="33"/>
      <c r="J65" s="34" t="str">
        <f t="shared" si="0"/>
        <v/>
      </c>
      <c r="K65" s="34" t="str">
        <f t="shared" si="1"/>
        <v/>
      </c>
      <c r="L65" s="34" t="str">
        <f t="shared" si="2"/>
        <v/>
      </c>
      <c r="M65" s="34" t="str">
        <f t="shared" si="3"/>
        <v/>
      </c>
    </row>
    <row r="66" spans="1:13" s="28" customFormat="1" ht="15" customHeight="1">
      <c r="A66" s="615"/>
      <c r="B66" s="658"/>
      <c r="C66" s="618" t="s">
        <v>469</v>
      </c>
      <c r="D66" s="173" t="s">
        <v>504</v>
      </c>
      <c r="E66" s="31">
        <v>70</v>
      </c>
      <c r="F66" s="33"/>
      <c r="G66" s="33">
        <v>4</v>
      </c>
      <c r="H66" s="33">
        <v>4</v>
      </c>
      <c r="I66" s="33"/>
      <c r="J66" s="34">
        <f t="shared" si="0"/>
        <v>0</v>
      </c>
      <c r="K66" s="34">
        <f t="shared" si="1"/>
        <v>5.7142857142857141E-2</v>
      </c>
      <c r="L66" s="34">
        <f t="shared" si="2"/>
        <v>0.11428571428571428</v>
      </c>
      <c r="M66" s="34">
        <f t="shared" si="3"/>
        <v>0.11428571428571428</v>
      </c>
    </row>
    <row r="67" spans="1:13" s="28" customFormat="1" ht="15" customHeight="1">
      <c r="A67" s="615"/>
      <c r="B67" s="658"/>
      <c r="C67" s="618"/>
      <c r="D67" s="173" t="s">
        <v>496</v>
      </c>
      <c r="E67" s="31">
        <v>28</v>
      </c>
      <c r="F67" s="33">
        <v>4</v>
      </c>
      <c r="G67" s="33">
        <v>1</v>
      </c>
      <c r="H67" s="33">
        <v>4</v>
      </c>
      <c r="I67" s="33"/>
      <c r="J67" s="34">
        <f t="shared" si="0"/>
        <v>0.14285714285714285</v>
      </c>
      <c r="K67" s="34">
        <f t="shared" si="1"/>
        <v>0.17857142857142858</v>
      </c>
      <c r="L67" s="34">
        <f t="shared" si="2"/>
        <v>0.32142857142857145</v>
      </c>
      <c r="M67" s="34">
        <f t="shared" si="3"/>
        <v>0.32142857142857145</v>
      </c>
    </row>
    <row r="68" spans="1:13" s="28" customFormat="1" ht="15" customHeight="1">
      <c r="A68" s="591">
        <v>10</v>
      </c>
      <c r="B68" s="592" t="str">
        <f>'1.Metas ATD H.'!B88</f>
        <v>Guadalupe</v>
      </c>
      <c r="C68" s="595" t="s">
        <v>467</v>
      </c>
      <c r="D68" s="174" t="s">
        <v>502</v>
      </c>
      <c r="E68" s="38">
        <v>2170</v>
      </c>
      <c r="F68" s="32"/>
      <c r="G68" s="39">
        <v>145</v>
      </c>
      <c r="H68" s="39">
        <v>140</v>
      </c>
      <c r="I68" s="39"/>
      <c r="J68" s="40">
        <f t="shared" si="0"/>
        <v>0</v>
      </c>
      <c r="K68" s="40">
        <f t="shared" si="1"/>
        <v>6.6820276497695855E-2</v>
      </c>
      <c r="L68" s="40">
        <f t="shared" si="2"/>
        <v>0.1313364055299539</v>
      </c>
      <c r="M68" s="40">
        <f t="shared" si="3"/>
        <v>0.1313364055299539</v>
      </c>
    </row>
    <row r="69" spans="1:13" s="28" customFormat="1" ht="15" customHeight="1">
      <c r="A69" s="591"/>
      <c r="B69" s="593"/>
      <c r="C69" s="595"/>
      <c r="D69" s="175" t="s">
        <v>505</v>
      </c>
      <c r="E69" s="38">
        <v>150</v>
      </c>
      <c r="F69" s="39">
        <v>1</v>
      </c>
      <c r="G69" s="39">
        <v>11</v>
      </c>
      <c r="H69" s="39">
        <v>53</v>
      </c>
      <c r="I69" s="39"/>
      <c r="J69" s="40">
        <f t="shared" si="0"/>
        <v>6.6666666666666671E-3</v>
      </c>
      <c r="K69" s="40">
        <f t="shared" si="1"/>
        <v>0.08</v>
      </c>
      <c r="L69" s="40">
        <f t="shared" si="2"/>
        <v>0.43333333333333335</v>
      </c>
      <c r="M69" s="40">
        <f t="shared" si="3"/>
        <v>0.43333333333333335</v>
      </c>
    </row>
    <row r="70" spans="1:13" s="28" customFormat="1" ht="15" customHeight="1">
      <c r="A70" s="591"/>
      <c r="B70" s="593"/>
      <c r="C70" s="595" t="s">
        <v>468</v>
      </c>
      <c r="D70" s="174" t="s">
        <v>506</v>
      </c>
      <c r="E70" s="38">
        <v>0</v>
      </c>
      <c r="F70" s="39"/>
      <c r="G70" s="39"/>
      <c r="H70" s="39"/>
      <c r="I70" s="39"/>
      <c r="J70" s="40" t="str">
        <f t="shared" si="0"/>
        <v/>
      </c>
      <c r="K70" s="40" t="str">
        <f t="shared" si="1"/>
        <v/>
      </c>
      <c r="L70" s="40" t="str">
        <f t="shared" si="2"/>
        <v/>
      </c>
      <c r="M70" s="40" t="str">
        <f t="shared" si="3"/>
        <v/>
      </c>
    </row>
    <row r="71" spans="1:13" s="28" customFormat="1" ht="15" customHeight="1">
      <c r="A71" s="591"/>
      <c r="B71" s="593"/>
      <c r="C71" s="595"/>
      <c r="D71" s="175" t="s">
        <v>503</v>
      </c>
      <c r="E71" s="38">
        <v>0</v>
      </c>
      <c r="F71" s="39"/>
      <c r="G71" s="39"/>
      <c r="H71" s="39"/>
      <c r="I71" s="39"/>
      <c r="J71" s="40" t="str">
        <f t="shared" si="0"/>
        <v/>
      </c>
      <c r="K71" s="40" t="str">
        <f t="shared" si="1"/>
        <v/>
      </c>
      <c r="L71" s="40" t="str">
        <f t="shared" si="2"/>
        <v/>
      </c>
      <c r="M71" s="40" t="str">
        <f t="shared" si="3"/>
        <v/>
      </c>
    </row>
    <row r="72" spans="1:13" s="28" customFormat="1" ht="15" customHeight="1">
      <c r="A72" s="591"/>
      <c r="B72" s="593"/>
      <c r="C72" s="595" t="s">
        <v>469</v>
      </c>
      <c r="D72" s="175" t="s">
        <v>504</v>
      </c>
      <c r="E72" s="38">
        <v>90</v>
      </c>
      <c r="F72" s="39"/>
      <c r="G72" s="39">
        <v>7</v>
      </c>
      <c r="H72" s="39">
        <v>7</v>
      </c>
      <c r="I72" s="39"/>
      <c r="J72" s="40">
        <f t="shared" si="0"/>
        <v>0</v>
      </c>
      <c r="K72" s="40">
        <f t="shared" si="1"/>
        <v>7.7777777777777779E-2</v>
      </c>
      <c r="L72" s="40">
        <f t="shared" si="2"/>
        <v>0.15555555555555556</v>
      </c>
      <c r="M72" s="40">
        <f t="shared" si="3"/>
        <v>0.15555555555555556</v>
      </c>
    </row>
    <row r="73" spans="1:13" s="28" customFormat="1" ht="15" customHeight="1">
      <c r="A73" s="591"/>
      <c r="B73" s="593"/>
      <c r="C73" s="595"/>
      <c r="D73" s="175" t="s">
        <v>496</v>
      </c>
      <c r="E73" s="38">
        <v>36</v>
      </c>
      <c r="F73" s="39">
        <v>7</v>
      </c>
      <c r="G73" s="39">
        <v>2</v>
      </c>
      <c r="H73" s="39">
        <v>4</v>
      </c>
      <c r="I73" s="39"/>
      <c r="J73" s="40">
        <f t="shared" si="0"/>
        <v>0.19444444444444445</v>
      </c>
      <c r="K73" s="40">
        <f t="shared" si="1"/>
        <v>0.25</v>
      </c>
      <c r="L73" s="40">
        <f t="shared" si="2"/>
        <v>0.3611111111111111</v>
      </c>
      <c r="M73" s="40">
        <f t="shared" si="3"/>
        <v>0.3611111111111111</v>
      </c>
    </row>
    <row r="74" spans="1:13" s="28" customFormat="1" ht="15" customHeight="1">
      <c r="A74" s="615">
        <v>11</v>
      </c>
      <c r="B74" s="658" t="str">
        <f>'1.Metas ATD H.'!B96</f>
        <v>Loreto</v>
      </c>
      <c r="C74" s="618" t="s">
        <v>467</v>
      </c>
      <c r="D74" s="173" t="s">
        <v>502</v>
      </c>
      <c r="E74" s="31">
        <v>974</v>
      </c>
      <c r="F74" s="33"/>
      <c r="G74" s="33">
        <v>73</v>
      </c>
      <c r="H74" s="33">
        <v>55</v>
      </c>
      <c r="I74" s="33"/>
      <c r="J74" s="34">
        <f t="shared" si="0"/>
        <v>0</v>
      </c>
      <c r="K74" s="34">
        <f t="shared" si="1"/>
        <v>7.4948665297741274E-2</v>
      </c>
      <c r="L74" s="34">
        <f t="shared" si="2"/>
        <v>0.13141683778234087</v>
      </c>
      <c r="M74" s="34">
        <f t="shared" si="3"/>
        <v>0.13141683778234087</v>
      </c>
    </row>
    <row r="75" spans="1:13" s="28" customFormat="1" ht="15" customHeight="1">
      <c r="A75" s="615"/>
      <c r="B75" s="658"/>
      <c r="C75" s="618"/>
      <c r="D75" s="173" t="s">
        <v>505</v>
      </c>
      <c r="E75" s="31">
        <v>64</v>
      </c>
      <c r="F75" s="33">
        <v>0</v>
      </c>
      <c r="G75" s="33">
        <v>17</v>
      </c>
      <c r="H75" s="33">
        <v>60</v>
      </c>
      <c r="I75" s="33"/>
      <c r="J75" s="34">
        <f t="shared" si="0"/>
        <v>0</v>
      </c>
      <c r="K75" s="34">
        <f t="shared" si="1"/>
        <v>0.265625</v>
      </c>
      <c r="L75" s="34">
        <f t="shared" si="2"/>
        <v>1.203125</v>
      </c>
      <c r="M75" s="34">
        <f t="shared" si="3"/>
        <v>1.203125</v>
      </c>
    </row>
    <row r="76" spans="1:13" s="28" customFormat="1" ht="15" customHeight="1">
      <c r="A76" s="615"/>
      <c r="B76" s="658"/>
      <c r="C76" s="618" t="s">
        <v>468</v>
      </c>
      <c r="D76" s="173" t="s">
        <v>506</v>
      </c>
      <c r="E76" s="31">
        <v>0</v>
      </c>
      <c r="F76" s="33"/>
      <c r="G76" s="33"/>
      <c r="H76" s="33"/>
      <c r="I76" s="33"/>
      <c r="J76" s="34" t="str">
        <f t="shared" si="0"/>
        <v/>
      </c>
      <c r="K76" s="34" t="str">
        <f t="shared" si="1"/>
        <v/>
      </c>
      <c r="L76" s="34" t="str">
        <f t="shared" si="2"/>
        <v/>
      </c>
      <c r="M76" s="34" t="str">
        <f t="shared" si="3"/>
        <v/>
      </c>
    </row>
    <row r="77" spans="1:13" s="28" customFormat="1" ht="15" customHeight="1">
      <c r="A77" s="615"/>
      <c r="B77" s="658"/>
      <c r="C77" s="618"/>
      <c r="D77" s="173" t="s">
        <v>503</v>
      </c>
      <c r="E77" s="31">
        <v>0</v>
      </c>
      <c r="F77" s="33"/>
      <c r="G77" s="33"/>
      <c r="H77" s="33"/>
      <c r="I77" s="33"/>
      <c r="J77" s="34" t="str">
        <f t="shared" si="0"/>
        <v/>
      </c>
      <c r="K77" s="34" t="str">
        <f t="shared" si="1"/>
        <v/>
      </c>
      <c r="L77" s="34" t="str">
        <f t="shared" si="2"/>
        <v/>
      </c>
      <c r="M77" s="34" t="str">
        <f t="shared" si="3"/>
        <v/>
      </c>
    </row>
    <row r="78" spans="1:13" s="28" customFormat="1" ht="15" customHeight="1">
      <c r="A78" s="615"/>
      <c r="B78" s="658"/>
      <c r="C78" s="618" t="s">
        <v>469</v>
      </c>
      <c r="D78" s="173" t="s">
        <v>504</v>
      </c>
      <c r="E78" s="31">
        <v>40</v>
      </c>
      <c r="F78" s="33"/>
      <c r="G78" s="33">
        <v>4</v>
      </c>
      <c r="H78" s="33">
        <v>4</v>
      </c>
      <c r="I78" s="33"/>
      <c r="J78" s="34">
        <f t="shared" si="0"/>
        <v>0</v>
      </c>
      <c r="K78" s="34">
        <f t="shared" si="1"/>
        <v>0.1</v>
      </c>
      <c r="L78" s="34">
        <f t="shared" si="2"/>
        <v>0.2</v>
      </c>
      <c r="M78" s="34">
        <f t="shared" si="3"/>
        <v>0.2</v>
      </c>
    </row>
    <row r="79" spans="1:13" s="28" customFormat="1" ht="15" customHeight="1">
      <c r="A79" s="615"/>
      <c r="B79" s="658"/>
      <c r="C79" s="618"/>
      <c r="D79" s="173" t="s">
        <v>496</v>
      </c>
      <c r="E79" s="31">
        <v>16</v>
      </c>
      <c r="F79" s="33">
        <v>4</v>
      </c>
      <c r="G79" s="33">
        <v>1</v>
      </c>
      <c r="H79" s="33">
        <v>2</v>
      </c>
      <c r="I79" s="33"/>
      <c r="J79" s="34">
        <f t="shared" ref="J79:J142" si="4">IFERROR((F79/E79),"")</f>
        <v>0.25</v>
      </c>
      <c r="K79" s="34">
        <f t="shared" ref="K79:K142" si="5">IFERROR(((F79+G79)/E79),"")</f>
        <v>0.3125</v>
      </c>
      <c r="L79" s="34">
        <f t="shared" ref="L79:L142" si="6">IFERROR(((F79+G79+H79)/E79),"")</f>
        <v>0.4375</v>
      </c>
      <c r="M79" s="34">
        <f t="shared" ref="M79:M142" si="7">IFERROR(((F79+G79+H79+I79)/E79),"")</f>
        <v>0.4375</v>
      </c>
    </row>
    <row r="80" spans="1:13" s="28" customFormat="1" ht="15" hidden="1" customHeight="1">
      <c r="A80" s="591">
        <v>12</v>
      </c>
      <c r="B80" s="592">
        <f>'1.Metas ATD H.'!B104</f>
        <v>0</v>
      </c>
      <c r="C80" s="595" t="s">
        <v>467</v>
      </c>
      <c r="D80" s="174" t="s">
        <v>502</v>
      </c>
      <c r="E80" s="38"/>
      <c r="F80" s="32"/>
      <c r="G80" s="39"/>
      <c r="H80" s="39"/>
      <c r="I80" s="39"/>
      <c r="J80" s="40" t="str">
        <f t="shared" si="4"/>
        <v/>
      </c>
      <c r="K80" s="40" t="str">
        <f t="shared" si="5"/>
        <v/>
      </c>
      <c r="L80" s="40" t="str">
        <f t="shared" si="6"/>
        <v/>
      </c>
      <c r="M80" s="40" t="str">
        <f t="shared" si="7"/>
        <v/>
      </c>
    </row>
    <row r="81" spans="1:13" s="28" customFormat="1" ht="15" hidden="1" customHeight="1">
      <c r="A81" s="591"/>
      <c r="B81" s="593"/>
      <c r="C81" s="595"/>
      <c r="D81" s="175" t="s">
        <v>505</v>
      </c>
      <c r="E81" s="38"/>
      <c r="F81" s="39"/>
      <c r="G81" s="39"/>
      <c r="H81" s="39"/>
      <c r="I81" s="39"/>
      <c r="J81" s="40" t="str">
        <f t="shared" si="4"/>
        <v/>
      </c>
      <c r="K81" s="40" t="str">
        <f t="shared" si="5"/>
        <v/>
      </c>
      <c r="L81" s="40" t="str">
        <f t="shared" si="6"/>
        <v/>
      </c>
      <c r="M81" s="40" t="str">
        <f t="shared" si="7"/>
        <v/>
      </c>
    </row>
    <row r="82" spans="1:13" s="28" customFormat="1" ht="15" hidden="1" customHeight="1">
      <c r="A82" s="591"/>
      <c r="B82" s="593"/>
      <c r="C82" s="595" t="s">
        <v>468</v>
      </c>
      <c r="D82" s="174" t="s">
        <v>506</v>
      </c>
      <c r="E82" s="38"/>
      <c r="F82" s="39"/>
      <c r="G82" s="39"/>
      <c r="H82" s="39"/>
      <c r="I82" s="39"/>
      <c r="J82" s="40" t="str">
        <f t="shared" si="4"/>
        <v/>
      </c>
      <c r="K82" s="40" t="str">
        <f t="shared" si="5"/>
        <v/>
      </c>
      <c r="L82" s="40" t="str">
        <f t="shared" si="6"/>
        <v/>
      </c>
      <c r="M82" s="40" t="str">
        <f t="shared" si="7"/>
        <v/>
      </c>
    </row>
    <row r="83" spans="1:13" s="28" customFormat="1" ht="15" hidden="1" customHeight="1">
      <c r="A83" s="591"/>
      <c r="B83" s="593"/>
      <c r="C83" s="595"/>
      <c r="D83" s="175" t="s">
        <v>503</v>
      </c>
      <c r="E83" s="38"/>
      <c r="F83" s="39"/>
      <c r="G83" s="39"/>
      <c r="H83" s="39"/>
      <c r="I83" s="39"/>
      <c r="J83" s="40" t="str">
        <f t="shared" si="4"/>
        <v/>
      </c>
      <c r="K83" s="40" t="str">
        <f t="shared" si="5"/>
        <v/>
      </c>
      <c r="L83" s="40" t="str">
        <f t="shared" si="6"/>
        <v/>
      </c>
      <c r="M83" s="40" t="str">
        <f t="shared" si="7"/>
        <v/>
      </c>
    </row>
    <row r="84" spans="1:13" s="28" customFormat="1" ht="15" hidden="1" customHeight="1">
      <c r="A84" s="591"/>
      <c r="B84" s="593"/>
      <c r="C84" s="595" t="s">
        <v>469</v>
      </c>
      <c r="D84" s="175" t="s">
        <v>504</v>
      </c>
      <c r="E84" s="38"/>
      <c r="F84" s="39"/>
      <c r="G84" s="39"/>
      <c r="H84" s="39"/>
      <c r="I84" s="39"/>
      <c r="J84" s="40" t="str">
        <f t="shared" si="4"/>
        <v/>
      </c>
      <c r="K84" s="40" t="str">
        <f t="shared" si="5"/>
        <v/>
      </c>
      <c r="L84" s="40" t="str">
        <f t="shared" si="6"/>
        <v/>
      </c>
      <c r="M84" s="40" t="str">
        <f t="shared" si="7"/>
        <v/>
      </c>
    </row>
    <row r="85" spans="1:13" s="28" customFormat="1" ht="15" hidden="1" customHeight="1">
      <c r="A85" s="591"/>
      <c r="B85" s="593"/>
      <c r="C85" s="595"/>
      <c r="D85" s="175" t="s">
        <v>496</v>
      </c>
      <c r="E85" s="38"/>
      <c r="F85" s="39"/>
      <c r="G85" s="39"/>
      <c r="H85" s="39"/>
      <c r="I85" s="39"/>
      <c r="J85" s="40" t="str">
        <f t="shared" si="4"/>
        <v/>
      </c>
      <c r="K85" s="40" t="str">
        <f t="shared" si="5"/>
        <v/>
      </c>
      <c r="L85" s="40" t="str">
        <f t="shared" si="6"/>
        <v/>
      </c>
      <c r="M85" s="40" t="str">
        <f t="shared" si="7"/>
        <v/>
      </c>
    </row>
    <row r="86" spans="1:13" s="28" customFormat="1" ht="15" hidden="1" customHeight="1">
      <c r="A86" s="615">
        <v>13</v>
      </c>
      <c r="B86" s="658">
        <f>'1.Metas ATD H.'!B112</f>
        <v>0</v>
      </c>
      <c r="C86" s="618" t="s">
        <v>467</v>
      </c>
      <c r="D86" s="173" t="s">
        <v>502</v>
      </c>
      <c r="E86" s="31"/>
      <c r="F86" s="33"/>
      <c r="G86" s="33"/>
      <c r="H86" s="33"/>
      <c r="I86" s="33"/>
      <c r="J86" s="34" t="str">
        <f t="shared" si="4"/>
        <v/>
      </c>
      <c r="K86" s="34" t="str">
        <f t="shared" si="5"/>
        <v/>
      </c>
      <c r="L86" s="34" t="str">
        <f t="shared" si="6"/>
        <v/>
      </c>
      <c r="M86" s="34" t="str">
        <f t="shared" si="7"/>
        <v/>
      </c>
    </row>
    <row r="87" spans="1:13" s="28" customFormat="1" ht="15" hidden="1" customHeight="1">
      <c r="A87" s="615"/>
      <c r="B87" s="658"/>
      <c r="C87" s="618"/>
      <c r="D87" s="173" t="s">
        <v>505</v>
      </c>
      <c r="E87" s="31"/>
      <c r="F87" s="33"/>
      <c r="G87" s="33"/>
      <c r="H87" s="33"/>
      <c r="I87" s="33"/>
      <c r="J87" s="34" t="str">
        <f t="shared" si="4"/>
        <v/>
      </c>
      <c r="K87" s="34" t="str">
        <f t="shared" si="5"/>
        <v/>
      </c>
      <c r="L87" s="34" t="str">
        <f t="shared" si="6"/>
        <v/>
      </c>
      <c r="M87" s="34" t="str">
        <f t="shared" si="7"/>
        <v/>
      </c>
    </row>
    <row r="88" spans="1:13" s="28" customFormat="1" ht="15" hidden="1" customHeight="1">
      <c r="A88" s="615"/>
      <c r="B88" s="658"/>
      <c r="C88" s="618" t="s">
        <v>468</v>
      </c>
      <c r="D88" s="173" t="s">
        <v>506</v>
      </c>
      <c r="E88" s="31"/>
      <c r="F88" s="33"/>
      <c r="G88" s="33"/>
      <c r="H88" s="33"/>
      <c r="I88" s="33"/>
      <c r="J88" s="34" t="str">
        <f t="shared" si="4"/>
        <v/>
      </c>
      <c r="K88" s="34" t="str">
        <f t="shared" si="5"/>
        <v/>
      </c>
      <c r="L88" s="34" t="str">
        <f t="shared" si="6"/>
        <v/>
      </c>
      <c r="M88" s="34" t="str">
        <f t="shared" si="7"/>
        <v/>
      </c>
    </row>
    <row r="89" spans="1:13" s="28" customFormat="1" ht="15" hidden="1" customHeight="1">
      <c r="A89" s="615"/>
      <c r="B89" s="658"/>
      <c r="C89" s="618"/>
      <c r="D89" s="173" t="s">
        <v>503</v>
      </c>
      <c r="E89" s="31"/>
      <c r="F89" s="33"/>
      <c r="G89" s="33"/>
      <c r="H89" s="33"/>
      <c r="I89" s="33"/>
      <c r="J89" s="34" t="str">
        <f t="shared" si="4"/>
        <v/>
      </c>
      <c r="K89" s="34" t="str">
        <f t="shared" si="5"/>
        <v/>
      </c>
      <c r="L89" s="34" t="str">
        <f t="shared" si="6"/>
        <v/>
      </c>
      <c r="M89" s="34" t="str">
        <f t="shared" si="7"/>
        <v/>
      </c>
    </row>
    <row r="90" spans="1:13" s="28" customFormat="1" ht="15" hidden="1" customHeight="1">
      <c r="A90" s="615"/>
      <c r="B90" s="658"/>
      <c r="C90" s="618" t="s">
        <v>469</v>
      </c>
      <c r="D90" s="173" t="s">
        <v>504</v>
      </c>
      <c r="E90" s="31"/>
      <c r="F90" s="33"/>
      <c r="G90" s="33"/>
      <c r="H90" s="33"/>
      <c r="I90" s="33"/>
      <c r="J90" s="34" t="str">
        <f t="shared" si="4"/>
        <v/>
      </c>
      <c r="K90" s="34" t="str">
        <f t="shared" si="5"/>
        <v/>
      </c>
      <c r="L90" s="34" t="str">
        <f t="shared" si="6"/>
        <v/>
      </c>
      <c r="M90" s="34" t="str">
        <f t="shared" si="7"/>
        <v/>
      </c>
    </row>
    <row r="91" spans="1:13" s="28" customFormat="1" ht="15" hidden="1" customHeight="1">
      <c r="A91" s="615"/>
      <c r="B91" s="658"/>
      <c r="C91" s="618"/>
      <c r="D91" s="173" t="s">
        <v>496</v>
      </c>
      <c r="E91" s="31"/>
      <c r="F91" s="33"/>
      <c r="G91" s="33"/>
      <c r="H91" s="33"/>
      <c r="I91" s="33"/>
      <c r="J91" s="34" t="str">
        <f t="shared" si="4"/>
        <v/>
      </c>
      <c r="K91" s="34" t="str">
        <f t="shared" si="5"/>
        <v/>
      </c>
      <c r="L91" s="34" t="str">
        <f t="shared" si="6"/>
        <v/>
      </c>
      <c r="M91" s="34" t="str">
        <f t="shared" si="7"/>
        <v/>
      </c>
    </row>
    <row r="92" spans="1:13" s="28" customFormat="1" ht="15" hidden="1" customHeight="1">
      <c r="A92" s="591">
        <v>14</v>
      </c>
      <c r="B92" s="592">
        <f>'1.Metas ATD H.'!B120</f>
        <v>0</v>
      </c>
      <c r="C92" s="595" t="s">
        <v>467</v>
      </c>
      <c r="D92" s="174" t="s">
        <v>502</v>
      </c>
      <c r="E92" s="38"/>
      <c r="F92" s="32"/>
      <c r="G92" s="39"/>
      <c r="H92" s="39"/>
      <c r="I92" s="39"/>
      <c r="J92" s="40" t="str">
        <f t="shared" si="4"/>
        <v/>
      </c>
      <c r="K92" s="40" t="str">
        <f t="shared" si="5"/>
        <v/>
      </c>
      <c r="L92" s="40" t="str">
        <f t="shared" si="6"/>
        <v/>
      </c>
      <c r="M92" s="40" t="str">
        <f t="shared" si="7"/>
        <v/>
      </c>
    </row>
    <row r="93" spans="1:13" s="28" customFormat="1" ht="15" hidden="1" customHeight="1">
      <c r="A93" s="591"/>
      <c r="B93" s="593"/>
      <c r="C93" s="595"/>
      <c r="D93" s="175" t="s">
        <v>505</v>
      </c>
      <c r="E93" s="38"/>
      <c r="F93" s="39"/>
      <c r="G93" s="39"/>
      <c r="H93" s="39"/>
      <c r="I93" s="39"/>
      <c r="J93" s="40" t="str">
        <f t="shared" si="4"/>
        <v/>
      </c>
      <c r="K93" s="40" t="str">
        <f t="shared" si="5"/>
        <v/>
      </c>
      <c r="L93" s="40" t="str">
        <f t="shared" si="6"/>
        <v/>
      </c>
      <c r="M93" s="40" t="str">
        <f t="shared" si="7"/>
        <v/>
      </c>
    </row>
    <row r="94" spans="1:13" s="28" customFormat="1" ht="15" hidden="1" customHeight="1">
      <c r="A94" s="591"/>
      <c r="B94" s="593"/>
      <c r="C94" s="595" t="s">
        <v>468</v>
      </c>
      <c r="D94" s="174" t="s">
        <v>506</v>
      </c>
      <c r="E94" s="38"/>
      <c r="F94" s="39"/>
      <c r="G94" s="39"/>
      <c r="H94" s="39"/>
      <c r="I94" s="39"/>
      <c r="J94" s="40" t="str">
        <f t="shared" si="4"/>
        <v/>
      </c>
      <c r="K94" s="40" t="str">
        <f t="shared" si="5"/>
        <v/>
      </c>
      <c r="L94" s="40" t="str">
        <f t="shared" si="6"/>
        <v/>
      </c>
      <c r="M94" s="40" t="str">
        <f t="shared" si="7"/>
        <v/>
      </c>
    </row>
    <row r="95" spans="1:13" s="28" customFormat="1" ht="15" hidden="1" customHeight="1">
      <c r="A95" s="591"/>
      <c r="B95" s="593"/>
      <c r="C95" s="595"/>
      <c r="D95" s="175" t="s">
        <v>503</v>
      </c>
      <c r="E95" s="38"/>
      <c r="F95" s="39"/>
      <c r="G95" s="39"/>
      <c r="H95" s="39"/>
      <c r="I95" s="39"/>
      <c r="J95" s="40" t="str">
        <f t="shared" si="4"/>
        <v/>
      </c>
      <c r="K95" s="40" t="str">
        <f t="shared" si="5"/>
        <v/>
      </c>
      <c r="L95" s="40" t="str">
        <f t="shared" si="6"/>
        <v/>
      </c>
      <c r="M95" s="40" t="str">
        <f t="shared" si="7"/>
        <v/>
      </c>
    </row>
    <row r="96" spans="1:13" s="28" customFormat="1" ht="15" hidden="1" customHeight="1">
      <c r="A96" s="591"/>
      <c r="B96" s="593"/>
      <c r="C96" s="595" t="s">
        <v>469</v>
      </c>
      <c r="D96" s="175" t="s">
        <v>504</v>
      </c>
      <c r="E96" s="38"/>
      <c r="F96" s="39"/>
      <c r="G96" s="39"/>
      <c r="H96" s="39"/>
      <c r="I96" s="39"/>
      <c r="J96" s="40" t="str">
        <f t="shared" si="4"/>
        <v/>
      </c>
      <c r="K96" s="40" t="str">
        <f t="shared" si="5"/>
        <v/>
      </c>
      <c r="L96" s="40" t="str">
        <f t="shared" si="6"/>
        <v/>
      </c>
      <c r="M96" s="40" t="str">
        <f t="shared" si="7"/>
        <v/>
      </c>
    </row>
    <row r="97" spans="1:13" s="28" customFormat="1" ht="15" hidden="1" customHeight="1">
      <c r="A97" s="591"/>
      <c r="B97" s="593"/>
      <c r="C97" s="595"/>
      <c r="D97" s="175" t="s">
        <v>496</v>
      </c>
      <c r="E97" s="38"/>
      <c r="F97" s="39"/>
      <c r="G97" s="39"/>
      <c r="H97" s="39"/>
      <c r="I97" s="39"/>
      <c r="J97" s="40" t="str">
        <f t="shared" si="4"/>
        <v/>
      </c>
      <c r="K97" s="40" t="str">
        <f t="shared" si="5"/>
        <v/>
      </c>
      <c r="L97" s="40" t="str">
        <f t="shared" si="6"/>
        <v/>
      </c>
      <c r="M97" s="40" t="str">
        <f t="shared" si="7"/>
        <v/>
      </c>
    </row>
    <row r="98" spans="1:13" s="28" customFormat="1" ht="15" hidden="1" customHeight="1">
      <c r="A98" s="615">
        <v>15</v>
      </c>
      <c r="B98" s="658">
        <f>'1.Metas ATD H.'!B128</f>
        <v>0</v>
      </c>
      <c r="C98" s="618" t="s">
        <v>467</v>
      </c>
      <c r="D98" s="173" t="s">
        <v>502</v>
      </c>
      <c r="E98" s="31"/>
      <c r="F98" s="33"/>
      <c r="G98" s="33"/>
      <c r="H98" s="33"/>
      <c r="I98" s="33"/>
      <c r="J98" s="34" t="str">
        <f t="shared" si="4"/>
        <v/>
      </c>
      <c r="K98" s="34" t="str">
        <f t="shared" si="5"/>
        <v/>
      </c>
      <c r="L98" s="34" t="str">
        <f t="shared" si="6"/>
        <v/>
      </c>
      <c r="M98" s="34" t="str">
        <f t="shared" si="7"/>
        <v/>
      </c>
    </row>
    <row r="99" spans="1:13" s="28" customFormat="1" ht="15" hidden="1" customHeight="1">
      <c r="A99" s="615"/>
      <c r="B99" s="658"/>
      <c r="C99" s="618"/>
      <c r="D99" s="173" t="s">
        <v>505</v>
      </c>
      <c r="E99" s="31"/>
      <c r="F99" s="33"/>
      <c r="G99" s="33"/>
      <c r="H99" s="33"/>
      <c r="I99" s="33"/>
      <c r="J99" s="34" t="str">
        <f t="shared" si="4"/>
        <v/>
      </c>
      <c r="K99" s="34" t="str">
        <f t="shared" si="5"/>
        <v/>
      </c>
      <c r="L99" s="34" t="str">
        <f t="shared" si="6"/>
        <v/>
      </c>
      <c r="M99" s="34" t="str">
        <f t="shared" si="7"/>
        <v/>
      </c>
    </row>
    <row r="100" spans="1:13" s="28" customFormat="1" ht="15" hidden="1" customHeight="1">
      <c r="A100" s="615"/>
      <c r="B100" s="658"/>
      <c r="C100" s="618" t="s">
        <v>468</v>
      </c>
      <c r="D100" s="173" t="s">
        <v>506</v>
      </c>
      <c r="E100" s="31"/>
      <c r="F100" s="33"/>
      <c r="G100" s="33"/>
      <c r="H100" s="33"/>
      <c r="I100" s="33"/>
      <c r="J100" s="34" t="str">
        <f t="shared" si="4"/>
        <v/>
      </c>
      <c r="K100" s="34" t="str">
        <f t="shared" si="5"/>
        <v/>
      </c>
      <c r="L100" s="34" t="str">
        <f t="shared" si="6"/>
        <v/>
      </c>
      <c r="M100" s="34" t="str">
        <f t="shared" si="7"/>
        <v/>
      </c>
    </row>
    <row r="101" spans="1:13" s="28" customFormat="1" ht="15" hidden="1" customHeight="1">
      <c r="A101" s="615"/>
      <c r="B101" s="658"/>
      <c r="C101" s="618"/>
      <c r="D101" s="173" t="s">
        <v>503</v>
      </c>
      <c r="E101" s="31"/>
      <c r="F101" s="33"/>
      <c r="G101" s="33"/>
      <c r="H101" s="33"/>
      <c r="I101" s="33"/>
      <c r="J101" s="34" t="str">
        <f t="shared" si="4"/>
        <v/>
      </c>
      <c r="K101" s="34" t="str">
        <f t="shared" si="5"/>
        <v/>
      </c>
      <c r="L101" s="34" t="str">
        <f t="shared" si="6"/>
        <v/>
      </c>
      <c r="M101" s="34" t="str">
        <f t="shared" si="7"/>
        <v/>
      </c>
    </row>
    <row r="102" spans="1:13" s="28" customFormat="1" ht="15" hidden="1" customHeight="1">
      <c r="A102" s="615"/>
      <c r="B102" s="658"/>
      <c r="C102" s="618" t="s">
        <v>469</v>
      </c>
      <c r="D102" s="173" t="s">
        <v>504</v>
      </c>
      <c r="E102" s="31"/>
      <c r="F102" s="33"/>
      <c r="G102" s="33"/>
      <c r="H102" s="33"/>
      <c r="I102" s="33"/>
      <c r="J102" s="34" t="str">
        <f t="shared" si="4"/>
        <v/>
      </c>
      <c r="K102" s="34" t="str">
        <f t="shared" si="5"/>
        <v/>
      </c>
      <c r="L102" s="34" t="str">
        <f t="shared" si="6"/>
        <v/>
      </c>
      <c r="M102" s="34" t="str">
        <f t="shared" si="7"/>
        <v/>
      </c>
    </row>
    <row r="103" spans="1:13" s="28" customFormat="1" ht="15" hidden="1" customHeight="1">
      <c r="A103" s="615"/>
      <c r="B103" s="658"/>
      <c r="C103" s="618"/>
      <c r="D103" s="173" t="s">
        <v>496</v>
      </c>
      <c r="E103" s="31"/>
      <c r="F103" s="33"/>
      <c r="G103" s="33"/>
      <c r="H103" s="33"/>
      <c r="I103" s="33"/>
      <c r="J103" s="34" t="str">
        <f t="shared" si="4"/>
        <v/>
      </c>
      <c r="K103" s="34" t="str">
        <f t="shared" si="5"/>
        <v/>
      </c>
      <c r="L103" s="34" t="str">
        <f t="shared" si="6"/>
        <v/>
      </c>
      <c r="M103" s="34" t="str">
        <f t="shared" si="7"/>
        <v/>
      </c>
    </row>
    <row r="104" spans="1:13" s="28" customFormat="1" ht="15" hidden="1" customHeight="1">
      <c r="A104" s="591">
        <v>16</v>
      </c>
      <c r="B104" s="592">
        <f>'1.Metas ATD H.'!B136</f>
        <v>0</v>
      </c>
      <c r="C104" s="595" t="s">
        <v>467</v>
      </c>
      <c r="D104" s="174" t="s">
        <v>502</v>
      </c>
      <c r="E104" s="38"/>
      <c r="F104" s="32"/>
      <c r="G104" s="39"/>
      <c r="H104" s="39"/>
      <c r="I104" s="39"/>
      <c r="J104" s="40" t="str">
        <f t="shared" si="4"/>
        <v/>
      </c>
      <c r="K104" s="40" t="str">
        <f t="shared" si="5"/>
        <v/>
      </c>
      <c r="L104" s="40" t="str">
        <f t="shared" si="6"/>
        <v/>
      </c>
      <c r="M104" s="40" t="str">
        <f t="shared" si="7"/>
        <v/>
      </c>
    </row>
    <row r="105" spans="1:13" s="28" customFormat="1" ht="15" hidden="1" customHeight="1">
      <c r="A105" s="591"/>
      <c r="B105" s="593"/>
      <c r="C105" s="595"/>
      <c r="D105" s="175" t="s">
        <v>505</v>
      </c>
      <c r="E105" s="38"/>
      <c r="F105" s="39"/>
      <c r="G105" s="39"/>
      <c r="H105" s="39"/>
      <c r="I105" s="39"/>
      <c r="J105" s="40" t="str">
        <f t="shared" si="4"/>
        <v/>
      </c>
      <c r="K105" s="40" t="str">
        <f t="shared" si="5"/>
        <v/>
      </c>
      <c r="L105" s="40" t="str">
        <f t="shared" si="6"/>
        <v/>
      </c>
      <c r="M105" s="40" t="str">
        <f t="shared" si="7"/>
        <v/>
      </c>
    </row>
    <row r="106" spans="1:13" s="28" customFormat="1" ht="15" hidden="1" customHeight="1">
      <c r="A106" s="591"/>
      <c r="B106" s="593"/>
      <c r="C106" s="595" t="s">
        <v>468</v>
      </c>
      <c r="D106" s="174" t="s">
        <v>506</v>
      </c>
      <c r="E106" s="38"/>
      <c r="F106" s="39"/>
      <c r="G106" s="39"/>
      <c r="H106" s="39"/>
      <c r="I106" s="39"/>
      <c r="J106" s="40" t="str">
        <f t="shared" si="4"/>
        <v/>
      </c>
      <c r="K106" s="40" t="str">
        <f t="shared" si="5"/>
        <v/>
      </c>
      <c r="L106" s="40" t="str">
        <f t="shared" si="6"/>
        <v/>
      </c>
      <c r="M106" s="40" t="str">
        <f t="shared" si="7"/>
        <v/>
      </c>
    </row>
    <row r="107" spans="1:13" s="28" customFormat="1" ht="15" hidden="1" customHeight="1">
      <c r="A107" s="591"/>
      <c r="B107" s="593"/>
      <c r="C107" s="595"/>
      <c r="D107" s="175" t="s">
        <v>503</v>
      </c>
      <c r="E107" s="38"/>
      <c r="F107" s="39"/>
      <c r="G107" s="39"/>
      <c r="H107" s="39"/>
      <c r="I107" s="39"/>
      <c r="J107" s="40" t="str">
        <f t="shared" si="4"/>
        <v/>
      </c>
      <c r="K107" s="40" t="str">
        <f t="shared" si="5"/>
        <v/>
      </c>
      <c r="L107" s="40" t="str">
        <f t="shared" si="6"/>
        <v/>
      </c>
      <c r="M107" s="40" t="str">
        <f t="shared" si="7"/>
        <v/>
      </c>
    </row>
    <row r="108" spans="1:13" s="28" customFormat="1" ht="15" hidden="1" customHeight="1">
      <c r="A108" s="591"/>
      <c r="B108" s="593"/>
      <c r="C108" s="595" t="s">
        <v>469</v>
      </c>
      <c r="D108" s="175" t="s">
        <v>504</v>
      </c>
      <c r="E108" s="38"/>
      <c r="F108" s="39"/>
      <c r="G108" s="39"/>
      <c r="H108" s="39"/>
      <c r="I108" s="39"/>
      <c r="J108" s="40" t="str">
        <f t="shared" si="4"/>
        <v/>
      </c>
      <c r="K108" s="40" t="str">
        <f t="shared" si="5"/>
        <v/>
      </c>
      <c r="L108" s="40" t="str">
        <f t="shared" si="6"/>
        <v/>
      </c>
      <c r="M108" s="40" t="str">
        <f t="shared" si="7"/>
        <v/>
      </c>
    </row>
    <row r="109" spans="1:13" s="28" customFormat="1" ht="15" hidden="1" customHeight="1">
      <c r="A109" s="591"/>
      <c r="B109" s="593"/>
      <c r="C109" s="595"/>
      <c r="D109" s="175" t="s">
        <v>496</v>
      </c>
      <c r="E109" s="38"/>
      <c r="F109" s="39"/>
      <c r="G109" s="39"/>
      <c r="H109" s="39"/>
      <c r="I109" s="39"/>
      <c r="J109" s="40" t="str">
        <f t="shared" si="4"/>
        <v/>
      </c>
      <c r="K109" s="40" t="str">
        <f t="shared" si="5"/>
        <v/>
      </c>
      <c r="L109" s="40" t="str">
        <f t="shared" si="6"/>
        <v/>
      </c>
      <c r="M109" s="40" t="str">
        <f t="shared" si="7"/>
        <v/>
      </c>
    </row>
    <row r="110" spans="1:13" s="28" customFormat="1" ht="15" hidden="1" customHeight="1">
      <c r="A110" s="615">
        <v>17</v>
      </c>
      <c r="B110" s="658">
        <f>'1.Metas ATD H.'!B144</f>
        <v>0</v>
      </c>
      <c r="C110" s="618" t="s">
        <v>467</v>
      </c>
      <c r="D110" s="173" t="s">
        <v>502</v>
      </c>
      <c r="E110" s="31"/>
      <c r="F110" s="33"/>
      <c r="G110" s="33"/>
      <c r="H110" s="33"/>
      <c r="I110" s="33"/>
      <c r="J110" s="34" t="str">
        <f t="shared" si="4"/>
        <v/>
      </c>
      <c r="K110" s="34" t="str">
        <f t="shared" si="5"/>
        <v/>
      </c>
      <c r="L110" s="34" t="str">
        <f t="shared" si="6"/>
        <v/>
      </c>
      <c r="M110" s="34" t="str">
        <f t="shared" si="7"/>
        <v/>
      </c>
    </row>
    <row r="111" spans="1:13" s="28" customFormat="1" ht="15" hidden="1" customHeight="1">
      <c r="A111" s="615"/>
      <c r="B111" s="658"/>
      <c r="C111" s="618"/>
      <c r="D111" s="173" t="s">
        <v>505</v>
      </c>
      <c r="E111" s="31"/>
      <c r="F111" s="33"/>
      <c r="G111" s="33"/>
      <c r="H111" s="33"/>
      <c r="I111" s="33"/>
      <c r="J111" s="34" t="str">
        <f t="shared" si="4"/>
        <v/>
      </c>
      <c r="K111" s="34" t="str">
        <f t="shared" si="5"/>
        <v/>
      </c>
      <c r="L111" s="34" t="str">
        <f t="shared" si="6"/>
        <v/>
      </c>
      <c r="M111" s="34" t="str">
        <f t="shared" si="7"/>
        <v/>
      </c>
    </row>
    <row r="112" spans="1:13" s="28" customFormat="1" ht="15" hidden="1" customHeight="1">
      <c r="A112" s="615"/>
      <c r="B112" s="658"/>
      <c r="C112" s="618" t="s">
        <v>468</v>
      </c>
      <c r="D112" s="173" t="s">
        <v>506</v>
      </c>
      <c r="E112" s="31"/>
      <c r="F112" s="33"/>
      <c r="G112" s="33"/>
      <c r="H112" s="33"/>
      <c r="I112" s="33"/>
      <c r="J112" s="34" t="str">
        <f t="shared" si="4"/>
        <v/>
      </c>
      <c r="K112" s="34" t="str">
        <f t="shared" si="5"/>
        <v/>
      </c>
      <c r="L112" s="34" t="str">
        <f t="shared" si="6"/>
        <v/>
      </c>
      <c r="M112" s="34" t="str">
        <f t="shared" si="7"/>
        <v/>
      </c>
    </row>
    <row r="113" spans="1:13" s="28" customFormat="1" ht="15" hidden="1" customHeight="1">
      <c r="A113" s="615"/>
      <c r="B113" s="658"/>
      <c r="C113" s="618"/>
      <c r="D113" s="173" t="s">
        <v>503</v>
      </c>
      <c r="E113" s="31"/>
      <c r="F113" s="33"/>
      <c r="G113" s="33"/>
      <c r="H113" s="33"/>
      <c r="I113" s="33"/>
      <c r="J113" s="34" t="str">
        <f t="shared" si="4"/>
        <v/>
      </c>
      <c r="K113" s="34" t="str">
        <f t="shared" si="5"/>
        <v/>
      </c>
      <c r="L113" s="34" t="str">
        <f t="shared" si="6"/>
        <v/>
      </c>
      <c r="M113" s="34" t="str">
        <f t="shared" si="7"/>
        <v/>
      </c>
    </row>
    <row r="114" spans="1:13" s="28" customFormat="1" ht="15" hidden="1" customHeight="1">
      <c r="A114" s="615"/>
      <c r="B114" s="658"/>
      <c r="C114" s="618" t="s">
        <v>469</v>
      </c>
      <c r="D114" s="173" t="s">
        <v>504</v>
      </c>
      <c r="E114" s="31"/>
      <c r="F114" s="33"/>
      <c r="G114" s="33"/>
      <c r="H114" s="33"/>
      <c r="I114" s="33"/>
      <c r="J114" s="34" t="str">
        <f t="shared" si="4"/>
        <v/>
      </c>
      <c r="K114" s="34" t="str">
        <f t="shared" si="5"/>
        <v/>
      </c>
      <c r="L114" s="34" t="str">
        <f t="shared" si="6"/>
        <v/>
      </c>
      <c r="M114" s="34" t="str">
        <f t="shared" si="7"/>
        <v/>
      </c>
    </row>
    <row r="115" spans="1:13" s="28" customFormat="1" ht="15" hidden="1" customHeight="1">
      <c r="A115" s="615"/>
      <c r="B115" s="658"/>
      <c r="C115" s="618"/>
      <c r="D115" s="173" t="s">
        <v>496</v>
      </c>
      <c r="E115" s="31"/>
      <c r="F115" s="33"/>
      <c r="G115" s="33"/>
      <c r="H115" s="33"/>
      <c r="I115" s="33"/>
      <c r="J115" s="34" t="str">
        <f t="shared" si="4"/>
        <v/>
      </c>
      <c r="K115" s="34" t="str">
        <f t="shared" si="5"/>
        <v/>
      </c>
      <c r="L115" s="34" t="str">
        <f t="shared" si="6"/>
        <v/>
      </c>
      <c r="M115" s="34" t="str">
        <f t="shared" si="7"/>
        <v/>
      </c>
    </row>
    <row r="116" spans="1:13" s="28" customFormat="1" ht="15" hidden="1" customHeight="1">
      <c r="A116" s="591">
        <v>18</v>
      </c>
      <c r="B116" s="592">
        <f>'1.Metas ATD H.'!B152</f>
        <v>0</v>
      </c>
      <c r="C116" s="595" t="s">
        <v>467</v>
      </c>
      <c r="D116" s="174" t="s">
        <v>502</v>
      </c>
      <c r="E116" s="38"/>
      <c r="F116" s="32"/>
      <c r="G116" s="39"/>
      <c r="H116" s="39"/>
      <c r="I116" s="39"/>
      <c r="J116" s="40" t="str">
        <f t="shared" si="4"/>
        <v/>
      </c>
      <c r="K116" s="40" t="str">
        <f t="shared" si="5"/>
        <v/>
      </c>
      <c r="L116" s="40" t="str">
        <f t="shared" si="6"/>
        <v/>
      </c>
      <c r="M116" s="40" t="str">
        <f t="shared" si="7"/>
        <v/>
      </c>
    </row>
    <row r="117" spans="1:13" s="28" customFormat="1" ht="15" hidden="1" customHeight="1">
      <c r="A117" s="591"/>
      <c r="B117" s="593"/>
      <c r="C117" s="595"/>
      <c r="D117" s="175" t="s">
        <v>505</v>
      </c>
      <c r="E117" s="38"/>
      <c r="F117" s="39"/>
      <c r="G117" s="39"/>
      <c r="H117" s="39"/>
      <c r="I117" s="39"/>
      <c r="J117" s="40" t="str">
        <f t="shared" si="4"/>
        <v/>
      </c>
      <c r="K117" s="40" t="str">
        <f t="shared" si="5"/>
        <v/>
      </c>
      <c r="L117" s="40" t="str">
        <f t="shared" si="6"/>
        <v/>
      </c>
      <c r="M117" s="40" t="str">
        <f t="shared" si="7"/>
        <v/>
      </c>
    </row>
    <row r="118" spans="1:13" s="28" customFormat="1" ht="15" hidden="1" customHeight="1">
      <c r="A118" s="591"/>
      <c r="B118" s="593"/>
      <c r="C118" s="595" t="s">
        <v>468</v>
      </c>
      <c r="D118" s="174" t="s">
        <v>506</v>
      </c>
      <c r="E118" s="38"/>
      <c r="F118" s="39"/>
      <c r="G118" s="39"/>
      <c r="H118" s="39"/>
      <c r="I118" s="39"/>
      <c r="J118" s="40" t="str">
        <f t="shared" si="4"/>
        <v/>
      </c>
      <c r="K118" s="40" t="str">
        <f t="shared" si="5"/>
        <v/>
      </c>
      <c r="L118" s="40" t="str">
        <f t="shared" si="6"/>
        <v/>
      </c>
      <c r="M118" s="40" t="str">
        <f t="shared" si="7"/>
        <v/>
      </c>
    </row>
    <row r="119" spans="1:13" s="28" customFormat="1" ht="15" hidden="1" customHeight="1">
      <c r="A119" s="591"/>
      <c r="B119" s="593"/>
      <c r="C119" s="595"/>
      <c r="D119" s="175" t="s">
        <v>503</v>
      </c>
      <c r="E119" s="38"/>
      <c r="F119" s="39"/>
      <c r="G119" s="39"/>
      <c r="H119" s="39"/>
      <c r="I119" s="39"/>
      <c r="J119" s="40" t="str">
        <f t="shared" si="4"/>
        <v/>
      </c>
      <c r="K119" s="40" t="str">
        <f t="shared" si="5"/>
        <v/>
      </c>
      <c r="L119" s="40" t="str">
        <f t="shared" si="6"/>
        <v/>
      </c>
      <c r="M119" s="40" t="str">
        <f t="shared" si="7"/>
        <v/>
      </c>
    </row>
    <row r="120" spans="1:13" s="28" customFormat="1" ht="15" hidden="1" customHeight="1">
      <c r="A120" s="591"/>
      <c r="B120" s="593"/>
      <c r="C120" s="595" t="s">
        <v>469</v>
      </c>
      <c r="D120" s="175" t="s">
        <v>504</v>
      </c>
      <c r="E120" s="38"/>
      <c r="F120" s="39"/>
      <c r="G120" s="39"/>
      <c r="H120" s="39"/>
      <c r="I120" s="39"/>
      <c r="J120" s="40" t="str">
        <f t="shared" si="4"/>
        <v/>
      </c>
      <c r="K120" s="40" t="str">
        <f t="shared" si="5"/>
        <v/>
      </c>
      <c r="L120" s="40" t="str">
        <f t="shared" si="6"/>
        <v/>
      </c>
      <c r="M120" s="40" t="str">
        <f t="shared" si="7"/>
        <v/>
      </c>
    </row>
    <row r="121" spans="1:13" s="28" customFormat="1" ht="15" hidden="1" customHeight="1">
      <c r="A121" s="591"/>
      <c r="B121" s="593"/>
      <c r="C121" s="595"/>
      <c r="D121" s="175" t="s">
        <v>496</v>
      </c>
      <c r="E121" s="38"/>
      <c r="F121" s="39"/>
      <c r="G121" s="39"/>
      <c r="H121" s="39"/>
      <c r="I121" s="39"/>
      <c r="J121" s="40" t="str">
        <f t="shared" si="4"/>
        <v/>
      </c>
      <c r="K121" s="40" t="str">
        <f t="shared" si="5"/>
        <v/>
      </c>
      <c r="L121" s="40" t="str">
        <f t="shared" si="6"/>
        <v/>
      </c>
      <c r="M121" s="40" t="str">
        <f t="shared" si="7"/>
        <v/>
      </c>
    </row>
    <row r="122" spans="1:13" s="28" customFormat="1" ht="15" hidden="1" customHeight="1">
      <c r="A122" s="615">
        <v>19</v>
      </c>
      <c r="B122" s="658">
        <f>'1.Metas ATD H.'!B160</f>
        <v>0</v>
      </c>
      <c r="C122" s="618" t="s">
        <v>467</v>
      </c>
      <c r="D122" s="173" t="s">
        <v>502</v>
      </c>
      <c r="E122" s="31"/>
      <c r="F122" s="33"/>
      <c r="G122" s="33"/>
      <c r="H122" s="33"/>
      <c r="I122" s="33"/>
      <c r="J122" s="34" t="str">
        <f t="shared" si="4"/>
        <v/>
      </c>
      <c r="K122" s="34" t="str">
        <f t="shared" si="5"/>
        <v/>
      </c>
      <c r="L122" s="34" t="str">
        <f t="shared" si="6"/>
        <v/>
      </c>
      <c r="M122" s="34" t="str">
        <f t="shared" si="7"/>
        <v/>
      </c>
    </row>
    <row r="123" spans="1:13" s="28" customFormat="1" ht="15" hidden="1" customHeight="1">
      <c r="A123" s="615"/>
      <c r="B123" s="658"/>
      <c r="C123" s="618"/>
      <c r="D123" s="173" t="s">
        <v>505</v>
      </c>
      <c r="E123" s="31"/>
      <c r="F123" s="33"/>
      <c r="G123" s="33"/>
      <c r="H123" s="33"/>
      <c r="I123" s="33"/>
      <c r="J123" s="34" t="str">
        <f t="shared" si="4"/>
        <v/>
      </c>
      <c r="K123" s="34" t="str">
        <f t="shared" si="5"/>
        <v/>
      </c>
      <c r="L123" s="34" t="str">
        <f t="shared" si="6"/>
        <v/>
      </c>
      <c r="M123" s="34" t="str">
        <f t="shared" si="7"/>
        <v/>
      </c>
    </row>
    <row r="124" spans="1:13" s="28" customFormat="1" ht="15" hidden="1" customHeight="1">
      <c r="A124" s="615"/>
      <c r="B124" s="658"/>
      <c r="C124" s="618" t="s">
        <v>468</v>
      </c>
      <c r="D124" s="173" t="s">
        <v>506</v>
      </c>
      <c r="E124" s="31"/>
      <c r="F124" s="33"/>
      <c r="G124" s="33"/>
      <c r="H124" s="33"/>
      <c r="I124" s="33"/>
      <c r="J124" s="34" t="str">
        <f t="shared" si="4"/>
        <v/>
      </c>
      <c r="K124" s="34" t="str">
        <f t="shared" si="5"/>
        <v/>
      </c>
      <c r="L124" s="34" t="str">
        <f t="shared" si="6"/>
        <v/>
      </c>
      <c r="M124" s="34" t="str">
        <f t="shared" si="7"/>
        <v/>
      </c>
    </row>
    <row r="125" spans="1:13" s="28" customFormat="1" ht="15" hidden="1" customHeight="1">
      <c r="A125" s="615"/>
      <c r="B125" s="658"/>
      <c r="C125" s="618"/>
      <c r="D125" s="173" t="s">
        <v>503</v>
      </c>
      <c r="E125" s="31"/>
      <c r="F125" s="33"/>
      <c r="G125" s="33"/>
      <c r="H125" s="33"/>
      <c r="I125" s="33"/>
      <c r="J125" s="34" t="str">
        <f t="shared" si="4"/>
        <v/>
      </c>
      <c r="K125" s="34" t="str">
        <f t="shared" si="5"/>
        <v/>
      </c>
      <c r="L125" s="34" t="str">
        <f t="shared" si="6"/>
        <v/>
      </c>
      <c r="M125" s="34" t="str">
        <f t="shared" si="7"/>
        <v/>
      </c>
    </row>
    <row r="126" spans="1:13" s="28" customFormat="1" ht="15" hidden="1" customHeight="1">
      <c r="A126" s="615"/>
      <c r="B126" s="658"/>
      <c r="C126" s="618" t="s">
        <v>469</v>
      </c>
      <c r="D126" s="173" t="s">
        <v>504</v>
      </c>
      <c r="E126" s="31"/>
      <c r="F126" s="33"/>
      <c r="G126" s="33"/>
      <c r="H126" s="33"/>
      <c r="I126" s="33"/>
      <c r="J126" s="34" t="str">
        <f t="shared" si="4"/>
        <v/>
      </c>
      <c r="K126" s="34" t="str">
        <f t="shared" si="5"/>
        <v/>
      </c>
      <c r="L126" s="34" t="str">
        <f t="shared" si="6"/>
        <v/>
      </c>
      <c r="M126" s="34" t="str">
        <f t="shared" si="7"/>
        <v/>
      </c>
    </row>
    <row r="127" spans="1:13" s="28" customFormat="1" ht="15" hidden="1" customHeight="1">
      <c r="A127" s="615"/>
      <c r="B127" s="658"/>
      <c r="C127" s="618"/>
      <c r="D127" s="173" t="s">
        <v>496</v>
      </c>
      <c r="E127" s="31"/>
      <c r="F127" s="33"/>
      <c r="G127" s="33"/>
      <c r="H127" s="33"/>
      <c r="I127" s="33"/>
      <c r="J127" s="34" t="str">
        <f t="shared" si="4"/>
        <v/>
      </c>
      <c r="K127" s="34" t="str">
        <f t="shared" si="5"/>
        <v/>
      </c>
      <c r="L127" s="34" t="str">
        <f t="shared" si="6"/>
        <v/>
      </c>
      <c r="M127" s="34" t="str">
        <f t="shared" si="7"/>
        <v/>
      </c>
    </row>
    <row r="128" spans="1:13" s="28" customFormat="1" ht="15" hidden="1" customHeight="1">
      <c r="A128" s="591">
        <v>20</v>
      </c>
      <c r="B128" s="592">
        <f>'1.Metas ATD H.'!B168</f>
        <v>0</v>
      </c>
      <c r="C128" s="595" t="s">
        <v>467</v>
      </c>
      <c r="D128" s="174" t="s">
        <v>502</v>
      </c>
      <c r="E128" s="38"/>
      <c r="F128" s="32"/>
      <c r="G128" s="39"/>
      <c r="H128" s="39"/>
      <c r="I128" s="39"/>
      <c r="J128" s="40" t="str">
        <f t="shared" si="4"/>
        <v/>
      </c>
      <c r="K128" s="40" t="str">
        <f t="shared" si="5"/>
        <v/>
      </c>
      <c r="L128" s="40" t="str">
        <f t="shared" si="6"/>
        <v/>
      </c>
      <c r="M128" s="40" t="str">
        <f t="shared" si="7"/>
        <v/>
      </c>
    </row>
    <row r="129" spans="1:13" s="28" customFormat="1" ht="15" hidden="1" customHeight="1">
      <c r="A129" s="591"/>
      <c r="B129" s="593"/>
      <c r="C129" s="595"/>
      <c r="D129" s="175" t="s">
        <v>505</v>
      </c>
      <c r="E129" s="38"/>
      <c r="F129" s="39"/>
      <c r="G129" s="39"/>
      <c r="H129" s="39"/>
      <c r="I129" s="39"/>
      <c r="J129" s="40" t="str">
        <f t="shared" si="4"/>
        <v/>
      </c>
      <c r="K129" s="40" t="str">
        <f t="shared" si="5"/>
        <v/>
      </c>
      <c r="L129" s="40" t="str">
        <f t="shared" si="6"/>
        <v/>
      </c>
      <c r="M129" s="40" t="str">
        <f t="shared" si="7"/>
        <v/>
      </c>
    </row>
    <row r="130" spans="1:13" s="28" customFormat="1" ht="15" hidden="1" customHeight="1">
      <c r="A130" s="591"/>
      <c r="B130" s="593"/>
      <c r="C130" s="595" t="s">
        <v>468</v>
      </c>
      <c r="D130" s="174" t="s">
        <v>506</v>
      </c>
      <c r="E130" s="38"/>
      <c r="F130" s="39"/>
      <c r="G130" s="39"/>
      <c r="H130" s="39"/>
      <c r="I130" s="39"/>
      <c r="J130" s="40" t="str">
        <f t="shared" si="4"/>
        <v/>
      </c>
      <c r="K130" s="40" t="str">
        <f t="shared" si="5"/>
        <v/>
      </c>
      <c r="L130" s="40" t="str">
        <f t="shared" si="6"/>
        <v/>
      </c>
      <c r="M130" s="40" t="str">
        <f t="shared" si="7"/>
        <v/>
      </c>
    </row>
    <row r="131" spans="1:13" s="28" customFormat="1" ht="15" hidden="1" customHeight="1">
      <c r="A131" s="591"/>
      <c r="B131" s="593"/>
      <c r="C131" s="595"/>
      <c r="D131" s="175" t="s">
        <v>503</v>
      </c>
      <c r="E131" s="38"/>
      <c r="F131" s="39"/>
      <c r="G131" s="39"/>
      <c r="H131" s="39"/>
      <c r="I131" s="39"/>
      <c r="J131" s="40" t="str">
        <f t="shared" si="4"/>
        <v/>
      </c>
      <c r="K131" s="40" t="str">
        <f t="shared" si="5"/>
        <v/>
      </c>
      <c r="L131" s="40" t="str">
        <f t="shared" si="6"/>
        <v/>
      </c>
      <c r="M131" s="40" t="str">
        <f t="shared" si="7"/>
        <v/>
      </c>
    </row>
    <row r="132" spans="1:13" s="28" customFormat="1" ht="15" hidden="1" customHeight="1">
      <c r="A132" s="591"/>
      <c r="B132" s="593"/>
      <c r="C132" s="595" t="s">
        <v>469</v>
      </c>
      <c r="D132" s="175" t="s">
        <v>504</v>
      </c>
      <c r="E132" s="38"/>
      <c r="F132" s="39"/>
      <c r="G132" s="39"/>
      <c r="H132" s="39"/>
      <c r="I132" s="39"/>
      <c r="J132" s="40" t="str">
        <f t="shared" si="4"/>
        <v/>
      </c>
      <c r="K132" s="40" t="str">
        <f t="shared" si="5"/>
        <v/>
      </c>
      <c r="L132" s="40" t="str">
        <f t="shared" si="6"/>
        <v/>
      </c>
      <c r="M132" s="40" t="str">
        <f t="shared" si="7"/>
        <v/>
      </c>
    </row>
    <row r="133" spans="1:13" s="28" customFormat="1" ht="15" hidden="1" customHeight="1">
      <c r="A133" s="591"/>
      <c r="B133" s="593"/>
      <c r="C133" s="595"/>
      <c r="D133" s="175" t="s">
        <v>496</v>
      </c>
      <c r="E133" s="38"/>
      <c r="F133" s="39"/>
      <c r="G133" s="39"/>
      <c r="H133" s="39"/>
      <c r="I133" s="39"/>
      <c r="J133" s="40" t="str">
        <f t="shared" si="4"/>
        <v/>
      </c>
      <c r="K133" s="40" t="str">
        <f t="shared" si="5"/>
        <v/>
      </c>
      <c r="L133" s="40" t="str">
        <f t="shared" si="6"/>
        <v/>
      </c>
      <c r="M133" s="40" t="str">
        <f t="shared" si="7"/>
        <v/>
      </c>
    </row>
    <row r="134" spans="1:13" s="28" customFormat="1" ht="15" hidden="1" customHeight="1">
      <c r="A134" s="615">
        <v>21</v>
      </c>
      <c r="B134" s="658">
        <f>'1.Metas ATD H.'!B176</f>
        <v>0</v>
      </c>
      <c r="C134" s="618" t="s">
        <v>467</v>
      </c>
      <c r="D134" s="173" t="s">
        <v>502</v>
      </c>
      <c r="E134" s="31"/>
      <c r="F134" s="33"/>
      <c r="G134" s="33"/>
      <c r="H134" s="33"/>
      <c r="I134" s="33"/>
      <c r="J134" s="34" t="str">
        <f t="shared" si="4"/>
        <v/>
      </c>
      <c r="K134" s="34" t="str">
        <f t="shared" si="5"/>
        <v/>
      </c>
      <c r="L134" s="34" t="str">
        <f t="shared" si="6"/>
        <v/>
      </c>
      <c r="M134" s="34" t="str">
        <f t="shared" si="7"/>
        <v/>
      </c>
    </row>
    <row r="135" spans="1:13" s="28" customFormat="1" ht="15" hidden="1" customHeight="1">
      <c r="A135" s="615"/>
      <c r="B135" s="658"/>
      <c r="C135" s="618"/>
      <c r="D135" s="173" t="s">
        <v>505</v>
      </c>
      <c r="E135" s="31"/>
      <c r="F135" s="33"/>
      <c r="G135" s="33"/>
      <c r="H135" s="33"/>
      <c r="I135" s="33"/>
      <c r="J135" s="34" t="str">
        <f t="shared" si="4"/>
        <v/>
      </c>
      <c r="K135" s="34" t="str">
        <f t="shared" si="5"/>
        <v/>
      </c>
      <c r="L135" s="34" t="str">
        <f t="shared" si="6"/>
        <v/>
      </c>
      <c r="M135" s="34" t="str">
        <f t="shared" si="7"/>
        <v/>
      </c>
    </row>
    <row r="136" spans="1:13" s="28" customFormat="1" ht="15" hidden="1" customHeight="1">
      <c r="A136" s="615"/>
      <c r="B136" s="658"/>
      <c r="C136" s="618" t="s">
        <v>468</v>
      </c>
      <c r="D136" s="173" t="s">
        <v>506</v>
      </c>
      <c r="E136" s="31"/>
      <c r="F136" s="33"/>
      <c r="G136" s="33"/>
      <c r="H136" s="33"/>
      <c r="I136" s="33"/>
      <c r="J136" s="34" t="str">
        <f t="shared" si="4"/>
        <v/>
      </c>
      <c r="K136" s="34" t="str">
        <f t="shared" si="5"/>
        <v/>
      </c>
      <c r="L136" s="34" t="str">
        <f t="shared" si="6"/>
        <v/>
      </c>
      <c r="M136" s="34" t="str">
        <f t="shared" si="7"/>
        <v/>
      </c>
    </row>
    <row r="137" spans="1:13" s="28" customFormat="1" ht="15" hidden="1" customHeight="1">
      <c r="A137" s="615"/>
      <c r="B137" s="658"/>
      <c r="C137" s="618"/>
      <c r="D137" s="173" t="s">
        <v>503</v>
      </c>
      <c r="E137" s="31"/>
      <c r="F137" s="33"/>
      <c r="G137" s="33"/>
      <c r="H137" s="33"/>
      <c r="I137" s="33"/>
      <c r="J137" s="34" t="str">
        <f t="shared" si="4"/>
        <v/>
      </c>
      <c r="K137" s="34" t="str">
        <f t="shared" si="5"/>
        <v/>
      </c>
      <c r="L137" s="34" t="str">
        <f t="shared" si="6"/>
        <v/>
      </c>
      <c r="M137" s="34" t="str">
        <f t="shared" si="7"/>
        <v/>
      </c>
    </row>
    <row r="138" spans="1:13" s="28" customFormat="1" ht="15" hidden="1" customHeight="1">
      <c r="A138" s="615"/>
      <c r="B138" s="658"/>
      <c r="C138" s="618" t="s">
        <v>469</v>
      </c>
      <c r="D138" s="173" t="s">
        <v>504</v>
      </c>
      <c r="E138" s="31"/>
      <c r="F138" s="33"/>
      <c r="G138" s="33"/>
      <c r="H138" s="33"/>
      <c r="I138" s="33"/>
      <c r="J138" s="34" t="str">
        <f t="shared" si="4"/>
        <v/>
      </c>
      <c r="K138" s="34" t="str">
        <f t="shared" si="5"/>
        <v/>
      </c>
      <c r="L138" s="34" t="str">
        <f t="shared" si="6"/>
        <v/>
      </c>
      <c r="M138" s="34" t="str">
        <f t="shared" si="7"/>
        <v/>
      </c>
    </row>
    <row r="139" spans="1:13" s="28" customFormat="1" ht="15" hidden="1" customHeight="1">
      <c r="A139" s="615"/>
      <c r="B139" s="658"/>
      <c r="C139" s="618"/>
      <c r="D139" s="173" t="s">
        <v>496</v>
      </c>
      <c r="E139" s="31"/>
      <c r="F139" s="33"/>
      <c r="G139" s="33"/>
      <c r="H139" s="33"/>
      <c r="I139" s="33"/>
      <c r="J139" s="34" t="str">
        <f t="shared" si="4"/>
        <v/>
      </c>
      <c r="K139" s="34" t="str">
        <f t="shared" si="5"/>
        <v/>
      </c>
      <c r="L139" s="34" t="str">
        <f t="shared" si="6"/>
        <v/>
      </c>
      <c r="M139" s="34" t="str">
        <f t="shared" si="7"/>
        <v/>
      </c>
    </row>
    <row r="140" spans="1:13" s="28" customFormat="1" ht="15" hidden="1" customHeight="1">
      <c r="A140" s="591">
        <v>22</v>
      </c>
      <c r="B140" s="592">
        <f>'1.Metas ATD H.'!B184</f>
        <v>0</v>
      </c>
      <c r="C140" s="595" t="s">
        <v>467</v>
      </c>
      <c r="D140" s="174" t="s">
        <v>502</v>
      </c>
      <c r="E140" s="38"/>
      <c r="F140" s="32"/>
      <c r="G140" s="39"/>
      <c r="H140" s="39"/>
      <c r="I140" s="39"/>
      <c r="J140" s="40" t="str">
        <f t="shared" si="4"/>
        <v/>
      </c>
      <c r="K140" s="40" t="str">
        <f t="shared" si="5"/>
        <v/>
      </c>
      <c r="L140" s="40" t="str">
        <f t="shared" si="6"/>
        <v/>
      </c>
      <c r="M140" s="40" t="str">
        <f t="shared" si="7"/>
        <v/>
      </c>
    </row>
    <row r="141" spans="1:13" s="28" customFormat="1" ht="15" hidden="1" customHeight="1">
      <c r="A141" s="591"/>
      <c r="B141" s="593"/>
      <c r="C141" s="595"/>
      <c r="D141" s="175" t="s">
        <v>505</v>
      </c>
      <c r="E141" s="38"/>
      <c r="F141" s="39"/>
      <c r="G141" s="39"/>
      <c r="H141" s="39"/>
      <c r="I141" s="39"/>
      <c r="J141" s="40" t="str">
        <f t="shared" si="4"/>
        <v/>
      </c>
      <c r="K141" s="40" t="str">
        <f t="shared" si="5"/>
        <v/>
      </c>
      <c r="L141" s="40" t="str">
        <f t="shared" si="6"/>
        <v/>
      </c>
      <c r="M141" s="40" t="str">
        <f t="shared" si="7"/>
        <v/>
      </c>
    </row>
    <row r="142" spans="1:13" s="28" customFormat="1" ht="15" hidden="1" customHeight="1">
      <c r="A142" s="591"/>
      <c r="B142" s="593"/>
      <c r="C142" s="595" t="s">
        <v>468</v>
      </c>
      <c r="D142" s="174" t="s">
        <v>506</v>
      </c>
      <c r="E142" s="38"/>
      <c r="F142" s="39"/>
      <c r="G142" s="39"/>
      <c r="H142" s="39"/>
      <c r="I142" s="39"/>
      <c r="J142" s="40" t="str">
        <f t="shared" si="4"/>
        <v/>
      </c>
      <c r="K142" s="40" t="str">
        <f t="shared" si="5"/>
        <v/>
      </c>
      <c r="L142" s="40" t="str">
        <f t="shared" si="6"/>
        <v/>
      </c>
      <c r="M142" s="40" t="str">
        <f t="shared" si="7"/>
        <v/>
      </c>
    </row>
    <row r="143" spans="1:13" s="28" customFormat="1" ht="15" hidden="1" customHeight="1">
      <c r="A143" s="591"/>
      <c r="B143" s="593"/>
      <c r="C143" s="595"/>
      <c r="D143" s="175" t="s">
        <v>503</v>
      </c>
      <c r="E143" s="38"/>
      <c r="F143" s="39"/>
      <c r="G143" s="39"/>
      <c r="H143" s="39"/>
      <c r="I143" s="39"/>
      <c r="J143" s="40" t="str">
        <f t="shared" ref="J143:J206" si="8">IFERROR((F143/E143),"")</f>
        <v/>
      </c>
      <c r="K143" s="40" t="str">
        <f t="shared" ref="K143:K206" si="9">IFERROR(((F143+G143)/E143),"")</f>
        <v/>
      </c>
      <c r="L143" s="40" t="str">
        <f t="shared" ref="L143:L206" si="10">IFERROR(((F143+G143+H143)/E143),"")</f>
        <v/>
      </c>
      <c r="M143" s="40" t="str">
        <f t="shared" ref="M143:M206" si="11">IFERROR(((F143+G143+H143+I143)/E143),"")</f>
        <v/>
      </c>
    </row>
    <row r="144" spans="1:13" s="28" customFormat="1" ht="15" hidden="1" customHeight="1">
      <c r="A144" s="591"/>
      <c r="B144" s="593"/>
      <c r="C144" s="595" t="s">
        <v>469</v>
      </c>
      <c r="D144" s="175" t="s">
        <v>504</v>
      </c>
      <c r="E144" s="38"/>
      <c r="F144" s="39"/>
      <c r="G144" s="39"/>
      <c r="H144" s="39"/>
      <c r="I144" s="39"/>
      <c r="J144" s="40" t="str">
        <f t="shared" si="8"/>
        <v/>
      </c>
      <c r="K144" s="40" t="str">
        <f t="shared" si="9"/>
        <v/>
      </c>
      <c r="L144" s="40" t="str">
        <f t="shared" si="10"/>
        <v/>
      </c>
      <c r="M144" s="40" t="str">
        <f t="shared" si="11"/>
        <v/>
      </c>
    </row>
    <row r="145" spans="1:13" s="28" customFormat="1" ht="15" hidden="1" customHeight="1">
      <c r="A145" s="591"/>
      <c r="B145" s="593"/>
      <c r="C145" s="595"/>
      <c r="D145" s="175" t="s">
        <v>496</v>
      </c>
      <c r="E145" s="38"/>
      <c r="F145" s="39"/>
      <c r="G145" s="39"/>
      <c r="H145" s="39"/>
      <c r="I145" s="39"/>
      <c r="J145" s="40" t="str">
        <f t="shared" si="8"/>
        <v/>
      </c>
      <c r="K145" s="40" t="str">
        <f t="shared" si="9"/>
        <v/>
      </c>
      <c r="L145" s="40" t="str">
        <f t="shared" si="10"/>
        <v/>
      </c>
      <c r="M145" s="40" t="str">
        <f t="shared" si="11"/>
        <v/>
      </c>
    </row>
    <row r="146" spans="1:13" s="28" customFormat="1" ht="15" hidden="1" customHeight="1">
      <c r="A146" s="615">
        <v>23</v>
      </c>
      <c r="B146" s="658">
        <f>'1.Metas ATD H.'!B192</f>
        <v>0</v>
      </c>
      <c r="C146" s="618" t="s">
        <v>467</v>
      </c>
      <c r="D146" s="173" t="s">
        <v>502</v>
      </c>
      <c r="E146" s="31"/>
      <c r="F146" s="33"/>
      <c r="G146" s="33"/>
      <c r="H146" s="33"/>
      <c r="I146" s="33"/>
      <c r="J146" s="34" t="str">
        <f t="shared" si="8"/>
        <v/>
      </c>
      <c r="K146" s="34" t="str">
        <f t="shared" si="9"/>
        <v/>
      </c>
      <c r="L146" s="34" t="str">
        <f t="shared" si="10"/>
        <v/>
      </c>
      <c r="M146" s="34" t="str">
        <f t="shared" si="11"/>
        <v/>
      </c>
    </row>
    <row r="147" spans="1:13" s="28" customFormat="1" ht="15" hidden="1" customHeight="1">
      <c r="A147" s="615"/>
      <c r="B147" s="658"/>
      <c r="C147" s="618"/>
      <c r="D147" s="173" t="s">
        <v>505</v>
      </c>
      <c r="E147" s="31"/>
      <c r="F147" s="33"/>
      <c r="G147" s="33"/>
      <c r="H147" s="33"/>
      <c r="I147" s="33"/>
      <c r="J147" s="34" t="str">
        <f t="shared" si="8"/>
        <v/>
      </c>
      <c r="K147" s="34" t="str">
        <f t="shared" si="9"/>
        <v/>
      </c>
      <c r="L147" s="34" t="str">
        <f t="shared" si="10"/>
        <v/>
      </c>
      <c r="M147" s="34" t="str">
        <f t="shared" si="11"/>
        <v/>
      </c>
    </row>
    <row r="148" spans="1:13" s="28" customFormat="1" ht="15" hidden="1" customHeight="1">
      <c r="A148" s="615"/>
      <c r="B148" s="658"/>
      <c r="C148" s="618" t="s">
        <v>468</v>
      </c>
      <c r="D148" s="173" t="s">
        <v>506</v>
      </c>
      <c r="E148" s="31"/>
      <c r="F148" s="33"/>
      <c r="G148" s="33"/>
      <c r="H148" s="33"/>
      <c r="I148" s="33"/>
      <c r="J148" s="34" t="str">
        <f t="shared" si="8"/>
        <v/>
      </c>
      <c r="K148" s="34" t="str">
        <f t="shared" si="9"/>
        <v/>
      </c>
      <c r="L148" s="34" t="str">
        <f t="shared" si="10"/>
        <v/>
      </c>
      <c r="M148" s="34" t="str">
        <f t="shared" si="11"/>
        <v/>
      </c>
    </row>
    <row r="149" spans="1:13" s="28" customFormat="1" ht="15" hidden="1" customHeight="1">
      <c r="A149" s="615"/>
      <c r="B149" s="658"/>
      <c r="C149" s="618"/>
      <c r="D149" s="173" t="s">
        <v>503</v>
      </c>
      <c r="E149" s="31"/>
      <c r="F149" s="33"/>
      <c r="G149" s="33"/>
      <c r="H149" s="33"/>
      <c r="I149" s="33"/>
      <c r="J149" s="34" t="str">
        <f t="shared" si="8"/>
        <v/>
      </c>
      <c r="K149" s="34" t="str">
        <f t="shared" si="9"/>
        <v/>
      </c>
      <c r="L149" s="34" t="str">
        <f t="shared" si="10"/>
        <v/>
      </c>
      <c r="M149" s="34" t="str">
        <f t="shared" si="11"/>
        <v/>
      </c>
    </row>
    <row r="150" spans="1:13" s="28" customFormat="1" ht="15" hidden="1" customHeight="1">
      <c r="A150" s="615"/>
      <c r="B150" s="658"/>
      <c r="C150" s="618" t="s">
        <v>469</v>
      </c>
      <c r="D150" s="173" t="s">
        <v>504</v>
      </c>
      <c r="E150" s="31"/>
      <c r="F150" s="33"/>
      <c r="G150" s="33"/>
      <c r="H150" s="33"/>
      <c r="I150" s="33"/>
      <c r="J150" s="34" t="str">
        <f t="shared" si="8"/>
        <v/>
      </c>
      <c r="K150" s="34" t="str">
        <f t="shared" si="9"/>
        <v/>
      </c>
      <c r="L150" s="34" t="str">
        <f t="shared" si="10"/>
        <v/>
      </c>
      <c r="M150" s="34" t="str">
        <f t="shared" si="11"/>
        <v/>
      </c>
    </row>
    <row r="151" spans="1:13" s="28" customFormat="1" ht="15" hidden="1" customHeight="1">
      <c r="A151" s="615"/>
      <c r="B151" s="658"/>
      <c r="C151" s="618"/>
      <c r="D151" s="173" t="s">
        <v>496</v>
      </c>
      <c r="E151" s="31"/>
      <c r="F151" s="33"/>
      <c r="G151" s="33"/>
      <c r="H151" s="33"/>
      <c r="I151" s="33"/>
      <c r="J151" s="34" t="str">
        <f t="shared" si="8"/>
        <v/>
      </c>
      <c r="K151" s="34" t="str">
        <f t="shared" si="9"/>
        <v/>
      </c>
      <c r="L151" s="34" t="str">
        <f t="shared" si="10"/>
        <v/>
      </c>
      <c r="M151" s="34" t="str">
        <f t="shared" si="11"/>
        <v/>
      </c>
    </row>
    <row r="152" spans="1:13" s="28" customFormat="1" ht="15" hidden="1" customHeight="1">
      <c r="A152" s="591">
        <v>24</v>
      </c>
      <c r="B152" s="592">
        <f>'1.Metas ATD H.'!B200</f>
        <v>0</v>
      </c>
      <c r="C152" s="595" t="s">
        <v>467</v>
      </c>
      <c r="D152" s="174" t="s">
        <v>502</v>
      </c>
      <c r="E152" s="38"/>
      <c r="F152" s="32"/>
      <c r="G152" s="39"/>
      <c r="H152" s="39"/>
      <c r="I152" s="39"/>
      <c r="J152" s="40" t="str">
        <f t="shared" si="8"/>
        <v/>
      </c>
      <c r="K152" s="40" t="str">
        <f t="shared" si="9"/>
        <v/>
      </c>
      <c r="L152" s="40" t="str">
        <f t="shared" si="10"/>
        <v/>
      </c>
      <c r="M152" s="40" t="str">
        <f t="shared" si="11"/>
        <v/>
      </c>
    </row>
    <row r="153" spans="1:13" s="28" customFormat="1" ht="15" hidden="1" customHeight="1">
      <c r="A153" s="591"/>
      <c r="B153" s="593"/>
      <c r="C153" s="595"/>
      <c r="D153" s="175" t="s">
        <v>505</v>
      </c>
      <c r="E153" s="38"/>
      <c r="F153" s="39"/>
      <c r="G153" s="39"/>
      <c r="H153" s="39"/>
      <c r="I153" s="39"/>
      <c r="J153" s="40" t="str">
        <f t="shared" si="8"/>
        <v/>
      </c>
      <c r="K153" s="40" t="str">
        <f t="shared" si="9"/>
        <v/>
      </c>
      <c r="L153" s="40" t="str">
        <f t="shared" si="10"/>
        <v/>
      </c>
      <c r="M153" s="40" t="str">
        <f t="shared" si="11"/>
        <v/>
      </c>
    </row>
    <row r="154" spans="1:13" s="28" customFormat="1" ht="15" hidden="1" customHeight="1">
      <c r="A154" s="591"/>
      <c r="B154" s="593"/>
      <c r="C154" s="595" t="s">
        <v>468</v>
      </c>
      <c r="D154" s="174" t="s">
        <v>506</v>
      </c>
      <c r="E154" s="38"/>
      <c r="F154" s="39"/>
      <c r="G154" s="39"/>
      <c r="H154" s="39"/>
      <c r="I154" s="39"/>
      <c r="J154" s="40" t="str">
        <f t="shared" si="8"/>
        <v/>
      </c>
      <c r="K154" s="40" t="str">
        <f t="shared" si="9"/>
        <v/>
      </c>
      <c r="L154" s="40" t="str">
        <f t="shared" si="10"/>
        <v/>
      </c>
      <c r="M154" s="40" t="str">
        <f t="shared" si="11"/>
        <v/>
      </c>
    </row>
    <row r="155" spans="1:13" s="28" customFormat="1" ht="15" hidden="1" customHeight="1">
      <c r="A155" s="591"/>
      <c r="B155" s="593"/>
      <c r="C155" s="595"/>
      <c r="D155" s="175" t="s">
        <v>503</v>
      </c>
      <c r="E155" s="38"/>
      <c r="F155" s="39"/>
      <c r="G155" s="39"/>
      <c r="H155" s="39"/>
      <c r="I155" s="39"/>
      <c r="J155" s="40" t="str">
        <f t="shared" si="8"/>
        <v/>
      </c>
      <c r="K155" s="40" t="str">
        <f t="shared" si="9"/>
        <v/>
      </c>
      <c r="L155" s="40" t="str">
        <f t="shared" si="10"/>
        <v/>
      </c>
      <c r="M155" s="40" t="str">
        <f t="shared" si="11"/>
        <v/>
      </c>
    </row>
    <row r="156" spans="1:13" s="28" customFormat="1" ht="15" hidden="1" customHeight="1">
      <c r="A156" s="591"/>
      <c r="B156" s="593"/>
      <c r="C156" s="595" t="s">
        <v>469</v>
      </c>
      <c r="D156" s="175" t="s">
        <v>504</v>
      </c>
      <c r="E156" s="38"/>
      <c r="F156" s="39"/>
      <c r="G156" s="39"/>
      <c r="H156" s="39"/>
      <c r="I156" s="39"/>
      <c r="J156" s="40" t="str">
        <f t="shared" si="8"/>
        <v/>
      </c>
      <c r="K156" s="40" t="str">
        <f t="shared" si="9"/>
        <v/>
      </c>
      <c r="L156" s="40" t="str">
        <f t="shared" si="10"/>
        <v/>
      </c>
      <c r="M156" s="40" t="str">
        <f t="shared" si="11"/>
        <v/>
      </c>
    </row>
    <row r="157" spans="1:13" s="28" customFormat="1" ht="15" hidden="1" customHeight="1">
      <c r="A157" s="591"/>
      <c r="B157" s="593"/>
      <c r="C157" s="595"/>
      <c r="D157" s="175" t="s">
        <v>496</v>
      </c>
      <c r="E157" s="38"/>
      <c r="F157" s="39"/>
      <c r="G157" s="39"/>
      <c r="H157" s="39"/>
      <c r="I157" s="39"/>
      <c r="J157" s="40" t="str">
        <f t="shared" si="8"/>
        <v/>
      </c>
      <c r="K157" s="40" t="str">
        <f t="shared" si="9"/>
        <v/>
      </c>
      <c r="L157" s="40" t="str">
        <f t="shared" si="10"/>
        <v/>
      </c>
      <c r="M157" s="40" t="str">
        <f t="shared" si="11"/>
        <v/>
      </c>
    </row>
    <row r="158" spans="1:13" s="28" customFormat="1" ht="15" hidden="1" customHeight="1">
      <c r="A158" s="615">
        <v>25</v>
      </c>
      <c r="B158" s="658">
        <f>'1.Metas ATD H.'!B208</f>
        <v>0</v>
      </c>
      <c r="C158" s="618" t="s">
        <v>467</v>
      </c>
      <c r="D158" s="173" t="s">
        <v>502</v>
      </c>
      <c r="E158" s="31"/>
      <c r="F158" s="33"/>
      <c r="G158" s="33"/>
      <c r="H158" s="33"/>
      <c r="I158" s="33"/>
      <c r="J158" s="34" t="str">
        <f t="shared" si="8"/>
        <v/>
      </c>
      <c r="K158" s="34" t="str">
        <f t="shared" si="9"/>
        <v/>
      </c>
      <c r="L158" s="34" t="str">
        <f t="shared" si="10"/>
        <v/>
      </c>
      <c r="M158" s="34" t="str">
        <f t="shared" si="11"/>
        <v/>
      </c>
    </row>
    <row r="159" spans="1:13" s="28" customFormat="1" ht="15" hidden="1" customHeight="1">
      <c r="A159" s="615"/>
      <c r="B159" s="658"/>
      <c r="C159" s="618"/>
      <c r="D159" s="173" t="s">
        <v>505</v>
      </c>
      <c r="E159" s="31"/>
      <c r="F159" s="33"/>
      <c r="G159" s="33"/>
      <c r="H159" s="33"/>
      <c r="I159" s="33"/>
      <c r="J159" s="34" t="str">
        <f t="shared" si="8"/>
        <v/>
      </c>
      <c r="K159" s="34" t="str">
        <f t="shared" si="9"/>
        <v/>
      </c>
      <c r="L159" s="34" t="str">
        <f t="shared" si="10"/>
        <v/>
      </c>
      <c r="M159" s="34" t="str">
        <f t="shared" si="11"/>
        <v/>
      </c>
    </row>
    <row r="160" spans="1:13" s="28" customFormat="1" ht="15" hidden="1" customHeight="1">
      <c r="A160" s="615"/>
      <c r="B160" s="658"/>
      <c r="C160" s="618" t="s">
        <v>468</v>
      </c>
      <c r="D160" s="173" t="s">
        <v>506</v>
      </c>
      <c r="E160" s="31"/>
      <c r="F160" s="33"/>
      <c r="G160" s="33"/>
      <c r="H160" s="33"/>
      <c r="I160" s="33"/>
      <c r="J160" s="34" t="str">
        <f t="shared" si="8"/>
        <v/>
      </c>
      <c r="K160" s="34" t="str">
        <f t="shared" si="9"/>
        <v/>
      </c>
      <c r="L160" s="34" t="str">
        <f t="shared" si="10"/>
        <v/>
      </c>
      <c r="M160" s="34" t="str">
        <f t="shared" si="11"/>
        <v/>
      </c>
    </row>
    <row r="161" spans="1:13" s="28" customFormat="1" ht="15" hidden="1" customHeight="1">
      <c r="A161" s="615"/>
      <c r="B161" s="658"/>
      <c r="C161" s="618"/>
      <c r="D161" s="173" t="s">
        <v>503</v>
      </c>
      <c r="E161" s="31"/>
      <c r="F161" s="33"/>
      <c r="G161" s="33"/>
      <c r="H161" s="33"/>
      <c r="I161" s="33"/>
      <c r="J161" s="34" t="str">
        <f t="shared" si="8"/>
        <v/>
      </c>
      <c r="K161" s="34" t="str">
        <f t="shared" si="9"/>
        <v/>
      </c>
      <c r="L161" s="34" t="str">
        <f t="shared" si="10"/>
        <v/>
      </c>
      <c r="M161" s="34" t="str">
        <f t="shared" si="11"/>
        <v/>
      </c>
    </row>
    <row r="162" spans="1:13" s="28" customFormat="1" ht="15" hidden="1" customHeight="1">
      <c r="A162" s="615"/>
      <c r="B162" s="658"/>
      <c r="C162" s="618" t="s">
        <v>469</v>
      </c>
      <c r="D162" s="173" t="s">
        <v>504</v>
      </c>
      <c r="E162" s="31"/>
      <c r="F162" s="33"/>
      <c r="G162" s="33"/>
      <c r="H162" s="33"/>
      <c r="I162" s="33"/>
      <c r="J162" s="34" t="str">
        <f t="shared" si="8"/>
        <v/>
      </c>
      <c r="K162" s="34" t="str">
        <f t="shared" si="9"/>
        <v/>
      </c>
      <c r="L162" s="34" t="str">
        <f t="shared" si="10"/>
        <v/>
      </c>
      <c r="M162" s="34" t="str">
        <f t="shared" si="11"/>
        <v/>
      </c>
    </row>
    <row r="163" spans="1:13" s="28" customFormat="1" ht="15" hidden="1" customHeight="1">
      <c r="A163" s="615"/>
      <c r="B163" s="658"/>
      <c r="C163" s="618"/>
      <c r="D163" s="173" t="s">
        <v>496</v>
      </c>
      <c r="E163" s="31"/>
      <c r="F163" s="33"/>
      <c r="G163" s="33"/>
      <c r="H163" s="33"/>
      <c r="I163" s="33"/>
      <c r="J163" s="34" t="str">
        <f t="shared" si="8"/>
        <v/>
      </c>
      <c r="K163" s="34" t="str">
        <f t="shared" si="9"/>
        <v/>
      </c>
      <c r="L163" s="34" t="str">
        <f t="shared" si="10"/>
        <v/>
      </c>
      <c r="M163" s="34" t="str">
        <f t="shared" si="11"/>
        <v/>
      </c>
    </row>
    <row r="164" spans="1:13" s="28" customFormat="1" ht="15" hidden="1" customHeight="1">
      <c r="A164" s="591">
        <v>26</v>
      </c>
      <c r="B164" s="592">
        <f>'1.Metas ATD H.'!B216</f>
        <v>0</v>
      </c>
      <c r="C164" s="595" t="s">
        <v>467</v>
      </c>
      <c r="D164" s="174" t="s">
        <v>502</v>
      </c>
      <c r="E164" s="38"/>
      <c r="F164" s="32"/>
      <c r="G164" s="39"/>
      <c r="H164" s="39"/>
      <c r="I164" s="39"/>
      <c r="J164" s="40" t="str">
        <f t="shared" si="8"/>
        <v/>
      </c>
      <c r="K164" s="40" t="str">
        <f t="shared" si="9"/>
        <v/>
      </c>
      <c r="L164" s="40" t="str">
        <f t="shared" si="10"/>
        <v/>
      </c>
      <c r="M164" s="40" t="str">
        <f t="shared" si="11"/>
        <v/>
      </c>
    </row>
    <row r="165" spans="1:13" s="28" customFormat="1" ht="15" hidden="1" customHeight="1">
      <c r="A165" s="591"/>
      <c r="B165" s="593"/>
      <c r="C165" s="595"/>
      <c r="D165" s="175" t="s">
        <v>505</v>
      </c>
      <c r="E165" s="38"/>
      <c r="F165" s="39"/>
      <c r="G165" s="39"/>
      <c r="H165" s="39"/>
      <c r="I165" s="39"/>
      <c r="J165" s="40" t="str">
        <f t="shared" si="8"/>
        <v/>
      </c>
      <c r="K165" s="40" t="str">
        <f t="shared" si="9"/>
        <v/>
      </c>
      <c r="L165" s="40" t="str">
        <f t="shared" si="10"/>
        <v/>
      </c>
      <c r="M165" s="40" t="str">
        <f t="shared" si="11"/>
        <v/>
      </c>
    </row>
    <row r="166" spans="1:13" s="28" customFormat="1" ht="15" hidden="1" customHeight="1">
      <c r="A166" s="591"/>
      <c r="B166" s="593"/>
      <c r="C166" s="595" t="s">
        <v>468</v>
      </c>
      <c r="D166" s="174" t="s">
        <v>506</v>
      </c>
      <c r="E166" s="38"/>
      <c r="F166" s="39"/>
      <c r="G166" s="39"/>
      <c r="H166" s="39"/>
      <c r="I166" s="39"/>
      <c r="J166" s="40" t="str">
        <f t="shared" si="8"/>
        <v/>
      </c>
      <c r="K166" s="40" t="str">
        <f t="shared" si="9"/>
        <v/>
      </c>
      <c r="L166" s="40" t="str">
        <f t="shared" si="10"/>
        <v/>
      </c>
      <c r="M166" s="40" t="str">
        <f t="shared" si="11"/>
        <v/>
      </c>
    </row>
    <row r="167" spans="1:13" s="28" customFormat="1" ht="15" hidden="1" customHeight="1">
      <c r="A167" s="591"/>
      <c r="B167" s="593"/>
      <c r="C167" s="595"/>
      <c r="D167" s="175" t="s">
        <v>503</v>
      </c>
      <c r="E167" s="38"/>
      <c r="F167" s="39"/>
      <c r="G167" s="39"/>
      <c r="H167" s="39"/>
      <c r="I167" s="39"/>
      <c r="J167" s="40" t="str">
        <f t="shared" si="8"/>
        <v/>
      </c>
      <c r="K167" s="40" t="str">
        <f t="shared" si="9"/>
        <v/>
      </c>
      <c r="L167" s="40" t="str">
        <f t="shared" si="10"/>
        <v/>
      </c>
      <c r="M167" s="40" t="str">
        <f t="shared" si="11"/>
        <v/>
      </c>
    </row>
    <row r="168" spans="1:13" s="28" customFormat="1" ht="15" hidden="1" customHeight="1">
      <c r="A168" s="591"/>
      <c r="B168" s="593"/>
      <c r="C168" s="595" t="s">
        <v>469</v>
      </c>
      <c r="D168" s="175" t="s">
        <v>504</v>
      </c>
      <c r="E168" s="38"/>
      <c r="F168" s="39"/>
      <c r="G168" s="39"/>
      <c r="H168" s="39"/>
      <c r="I168" s="39"/>
      <c r="J168" s="40" t="str">
        <f t="shared" si="8"/>
        <v/>
      </c>
      <c r="K168" s="40" t="str">
        <f t="shared" si="9"/>
        <v/>
      </c>
      <c r="L168" s="40" t="str">
        <f t="shared" si="10"/>
        <v/>
      </c>
      <c r="M168" s="40" t="str">
        <f t="shared" si="11"/>
        <v/>
      </c>
    </row>
    <row r="169" spans="1:13" s="28" customFormat="1" ht="15" hidden="1" customHeight="1">
      <c r="A169" s="591"/>
      <c r="B169" s="593"/>
      <c r="C169" s="595"/>
      <c r="D169" s="175" t="s">
        <v>496</v>
      </c>
      <c r="E169" s="38"/>
      <c r="F169" s="39"/>
      <c r="G169" s="39"/>
      <c r="H169" s="39"/>
      <c r="I169" s="39"/>
      <c r="J169" s="40" t="str">
        <f t="shared" si="8"/>
        <v/>
      </c>
      <c r="K169" s="40" t="str">
        <f t="shared" si="9"/>
        <v/>
      </c>
      <c r="L169" s="40" t="str">
        <f t="shared" si="10"/>
        <v/>
      </c>
      <c r="M169" s="40" t="str">
        <f t="shared" si="11"/>
        <v/>
      </c>
    </row>
    <row r="170" spans="1:13" s="28" customFormat="1" ht="15" hidden="1" customHeight="1">
      <c r="A170" s="615">
        <v>27</v>
      </c>
      <c r="B170" s="658">
        <f>'1.Metas ATD H.'!B224</f>
        <v>0</v>
      </c>
      <c r="C170" s="618" t="s">
        <v>467</v>
      </c>
      <c r="D170" s="173" t="s">
        <v>502</v>
      </c>
      <c r="E170" s="31"/>
      <c r="F170" s="33"/>
      <c r="G170" s="33"/>
      <c r="H170" s="33"/>
      <c r="I170" s="33"/>
      <c r="J170" s="34" t="str">
        <f t="shared" si="8"/>
        <v/>
      </c>
      <c r="K170" s="34" t="str">
        <f t="shared" si="9"/>
        <v/>
      </c>
      <c r="L170" s="34" t="str">
        <f t="shared" si="10"/>
        <v/>
      </c>
      <c r="M170" s="34" t="str">
        <f t="shared" si="11"/>
        <v/>
      </c>
    </row>
    <row r="171" spans="1:13" s="28" customFormat="1" ht="15" hidden="1" customHeight="1">
      <c r="A171" s="615"/>
      <c r="B171" s="658"/>
      <c r="C171" s="618"/>
      <c r="D171" s="173" t="s">
        <v>505</v>
      </c>
      <c r="E171" s="31"/>
      <c r="F171" s="33"/>
      <c r="G171" s="33"/>
      <c r="H171" s="33"/>
      <c r="I171" s="33"/>
      <c r="J171" s="34" t="str">
        <f t="shared" si="8"/>
        <v/>
      </c>
      <c r="K171" s="34" t="str">
        <f t="shared" si="9"/>
        <v/>
      </c>
      <c r="L171" s="34" t="str">
        <f t="shared" si="10"/>
        <v/>
      </c>
      <c r="M171" s="34" t="str">
        <f t="shared" si="11"/>
        <v/>
      </c>
    </row>
    <row r="172" spans="1:13" s="28" customFormat="1" ht="15" hidden="1" customHeight="1">
      <c r="A172" s="615"/>
      <c r="B172" s="658"/>
      <c r="C172" s="618" t="s">
        <v>468</v>
      </c>
      <c r="D172" s="173" t="s">
        <v>506</v>
      </c>
      <c r="E172" s="31"/>
      <c r="F172" s="33"/>
      <c r="G172" s="33"/>
      <c r="H172" s="33"/>
      <c r="I172" s="33"/>
      <c r="J172" s="34" t="str">
        <f t="shared" si="8"/>
        <v/>
      </c>
      <c r="K172" s="34" t="str">
        <f t="shared" si="9"/>
        <v/>
      </c>
      <c r="L172" s="34" t="str">
        <f t="shared" si="10"/>
        <v/>
      </c>
      <c r="M172" s="34" t="str">
        <f t="shared" si="11"/>
        <v/>
      </c>
    </row>
    <row r="173" spans="1:13" s="28" customFormat="1" ht="15" hidden="1" customHeight="1">
      <c r="A173" s="615"/>
      <c r="B173" s="658"/>
      <c r="C173" s="618"/>
      <c r="D173" s="173" t="s">
        <v>503</v>
      </c>
      <c r="E173" s="31"/>
      <c r="F173" s="33"/>
      <c r="G173" s="33"/>
      <c r="H173" s="33"/>
      <c r="I173" s="33"/>
      <c r="J173" s="34" t="str">
        <f t="shared" si="8"/>
        <v/>
      </c>
      <c r="K173" s="34" t="str">
        <f t="shared" si="9"/>
        <v/>
      </c>
      <c r="L173" s="34" t="str">
        <f t="shared" si="10"/>
        <v/>
      </c>
      <c r="M173" s="34" t="str">
        <f t="shared" si="11"/>
        <v/>
      </c>
    </row>
    <row r="174" spans="1:13" s="28" customFormat="1" ht="15" hidden="1" customHeight="1">
      <c r="A174" s="615"/>
      <c r="B174" s="658"/>
      <c r="C174" s="618" t="s">
        <v>469</v>
      </c>
      <c r="D174" s="173" t="s">
        <v>504</v>
      </c>
      <c r="E174" s="31"/>
      <c r="F174" s="33"/>
      <c r="G174" s="33"/>
      <c r="H174" s="33"/>
      <c r="I174" s="33"/>
      <c r="J174" s="34" t="str">
        <f t="shared" si="8"/>
        <v/>
      </c>
      <c r="K174" s="34" t="str">
        <f t="shared" si="9"/>
        <v/>
      </c>
      <c r="L174" s="34" t="str">
        <f t="shared" si="10"/>
        <v/>
      </c>
      <c r="M174" s="34" t="str">
        <f t="shared" si="11"/>
        <v/>
      </c>
    </row>
    <row r="175" spans="1:13" s="28" customFormat="1" ht="15" hidden="1" customHeight="1">
      <c r="A175" s="615"/>
      <c r="B175" s="658"/>
      <c r="C175" s="618"/>
      <c r="D175" s="173" t="s">
        <v>496</v>
      </c>
      <c r="E175" s="31"/>
      <c r="F175" s="33"/>
      <c r="G175" s="33"/>
      <c r="H175" s="33"/>
      <c r="I175" s="33"/>
      <c r="J175" s="34" t="str">
        <f t="shared" si="8"/>
        <v/>
      </c>
      <c r="K175" s="34" t="str">
        <f t="shared" si="9"/>
        <v/>
      </c>
      <c r="L175" s="34" t="str">
        <f t="shared" si="10"/>
        <v/>
      </c>
      <c r="M175" s="34" t="str">
        <f t="shared" si="11"/>
        <v/>
      </c>
    </row>
    <row r="176" spans="1:13" s="28" customFormat="1" ht="15" hidden="1" customHeight="1">
      <c r="A176" s="591">
        <v>28</v>
      </c>
      <c r="B176" s="592">
        <f>'1.Metas ATD H.'!B232</f>
        <v>0</v>
      </c>
      <c r="C176" s="595" t="s">
        <v>467</v>
      </c>
      <c r="D176" s="174" t="s">
        <v>502</v>
      </c>
      <c r="E176" s="38"/>
      <c r="F176" s="32"/>
      <c r="G176" s="39"/>
      <c r="H176" s="39"/>
      <c r="I176" s="39"/>
      <c r="J176" s="40" t="str">
        <f t="shared" si="8"/>
        <v/>
      </c>
      <c r="K176" s="40" t="str">
        <f t="shared" si="9"/>
        <v/>
      </c>
      <c r="L176" s="40" t="str">
        <f t="shared" si="10"/>
        <v/>
      </c>
      <c r="M176" s="40" t="str">
        <f t="shared" si="11"/>
        <v/>
      </c>
    </row>
    <row r="177" spans="1:13" s="28" customFormat="1" ht="15" hidden="1" customHeight="1">
      <c r="A177" s="591"/>
      <c r="B177" s="593"/>
      <c r="C177" s="595"/>
      <c r="D177" s="175" t="s">
        <v>505</v>
      </c>
      <c r="E177" s="38"/>
      <c r="F177" s="39"/>
      <c r="G177" s="39"/>
      <c r="H177" s="39"/>
      <c r="I177" s="39"/>
      <c r="J177" s="40" t="str">
        <f t="shared" si="8"/>
        <v/>
      </c>
      <c r="K177" s="40" t="str">
        <f t="shared" si="9"/>
        <v/>
      </c>
      <c r="L177" s="40" t="str">
        <f t="shared" si="10"/>
        <v/>
      </c>
      <c r="M177" s="40" t="str">
        <f t="shared" si="11"/>
        <v/>
      </c>
    </row>
    <row r="178" spans="1:13" s="28" customFormat="1" ht="15" hidden="1" customHeight="1">
      <c r="A178" s="591"/>
      <c r="B178" s="593"/>
      <c r="C178" s="595" t="s">
        <v>468</v>
      </c>
      <c r="D178" s="174" t="s">
        <v>506</v>
      </c>
      <c r="E178" s="38"/>
      <c r="F178" s="39"/>
      <c r="G178" s="39"/>
      <c r="H178" s="39"/>
      <c r="I178" s="39"/>
      <c r="J178" s="40" t="str">
        <f t="shared" si="8"/>
        <v/>
      </c>
      <c r="K178" s="40" t="str">
        <f t="shared" si="9"/>
        <v/>
      </c>
      <c r="L178" s="40" t="str">
        <f t="shared" si="10"/>
        <v/>
      </c>
      <c r="M178" s="40" t="str">
        <f t="shared" si="11"/>
        <v/>
      </c>
    </row>
    <row r="179" spans="1:13" s="28" customFormat="1" ht="15" hidden="1" customHeight="1">
      <c r="A179" s="591"/>
      <c r="B179" s="593"/>
      <c r="C179" s="595"/>
      <c r="D179" s="175" t="s">
        <v>503</v>
      </c>
      <c r="E179" s="38"/>
      <c r="F179" s="39"/>
      <c r="G179" s="39"/>
      <c r="H179" s="39"/>
      <c r="I179" s="39"/>
      <c r="J179" s="40" t="str">
        <f t="shared" si="8"/>
        <v/>
      </c>
      <c r="K179" s="40" t="str">
        <f t="shared" si="9"/>
        <v/>
      </c>
      <c r="L179" s="40" t="str">
        <f t="shared" si="10"/>
        <v/>
      </c>
      <c r="M179" s="40" t="str">
        <f t="shared" si="11"/>
        <v/>
      </c>
    </row>
    <row r="180" spans="1:13" s="28" customFormat="1" ht="15" hidden="1" customHeight="1">
      <c r="A180" s="591"/>
      <c r="B180" s="593"/>
      <c r="C180" s="595" t="s">
        <v>469</v>
      </c>
      <c r="D180" s="175" t="s">
        <v>504</v>
      </c>
      <c r="E180" s="38"/>
      <c r="F180" s="39"/>
      <c r="G180" s="39"/>
      <c r="H180" s="39"/>
      <c r="I180" s="39"/>
      <c r="J180" s="40" t="str">
        <f t="shared" si="8"/>
        <v/>
      </c>
      <c r="K180" s="40" t="str">
        <f t="shared" si="9"/>
        <v/>
      </c>
      <c r="L180" s="40" t="str">
        <f t="shared" si="10"/>
        <v/>
      </c>
      <c r="M180" s="40" t="str">
        <f t="shared" si="11"/>
        <v/>
      </c>
    </row>
    <row r="181" spans="1:13" s="28" customFormat="1" ht="15" hidden="1" customHeight="1">
      <c r="A181" s="591"/>
      <c r="B181" s="593"/>
      <c r="C181" s="595"/>
      <c r="D181" s="175" t="s">
        <v>496</v>
      </c>
      <c r="E181" s="38"/>
      <c r="F181" s="39"/>
      <c r="G181" s="39"/>
      <c r="H181" s="39"/>
      <c r="I181" s="39"/>
      <c r="J181" s="40" t="str">
        <f t="shared" si="8"/>
        <v/>
      </c>
      <c r="K181" s="40" t="str">
        <f t="shared" si="9"/>
        <v/>
      </c>
      <c r="L181" s="40" t="str">
        <f t="shared" si="10"/>
        <v/>
      </c>
      <c r="M181" s="40" t="str">
        <f t="shared" si="11"/>
        <v/>
      </c>
    </row>
    <row r="182" spans="1:13" s="28" customFormat="1" ht="15" hidden="1" customHeight="1">
      <c r="A182" s="615">
        <v>29</v>
      </c>
      <c r="B182" s="658">
        <f>'1.Metas ATD H.'!B240</f>
        <v>0</v>
      </c>
      <c r="C182" s="618" t="s">
        <v>467</v>
      </c>
      <c r="D182" s="173" t="s">
        <v>502</v>
      </c>
      <c r="E182" s="31"/>
      <c r="F182" s="33"/>
      <c r="G182" s="33"/>
      <c r="H182" s="33"/>
      <c r="I182" s="33"/>
      <c r="J182" s="34" t="str">
        <f t="shared" si="8"/>
        <v/>
      </c>
      <c r="K182" s="34" t="str">
        <f t="shared" si="9"/>
        <v/>
      </c>
      <c r="L182" s="34" t="str">
        <f t="shared" si="10"/>
        <v/>
      </c>
      <c r="M182" s="34" t="str">
        <f t="shared" si="11"/>
        <v/>
      </c>
    </row>
    <row r="183" spans="1:13" s="28" customFormat="1" ht="15" hidden="1" customHeight="1">
      <c r="A183" s="615"/>
      <c r="B183" s="658"/>
      <c r="C183" s="618"/>
      <c r="D183" s="173" t="s">
        <v>505</v>
      </c>
      <c r="E183" s="31"/>
      <c r="F183" s="33"/>
      <c r="G183" s="33"/>
      <c r="H183" s="33"/>
      <c r="I183" s="33"/>
      <c r="J183" s="34" t="str">
        <f t="shared" si="8"/>
        <v/>
      </c>
      <c r="K183" s="34" t="str">
        <f t="shared" si="9"/>
        <v/>
      </c>
      <c r="L183" s="34" t="str">
        <f t="shared" si="10"/>
        <v/>
      </c>
      <c r="M183" s="34" t="str">
        <f t="shared" si="11"/>
        <v/>
      </c>
    </row>
    <row r="184" spans="1:13" s="28" customFormat="1" ht="15" hidden="1" customHeight="1">
      <c r="A184" s="615"/>
      <c r="B184" s="658"/>
      <c r="C184" s="618" t="s">
        <v>468</v>
      </c>
      <c r="D184" s="173" t="s">
        <v>506</v>
      </c>
      <c r="E184" s="31"/>
      <c r="F184" s="33"/>
      <c r="G184" s="33"/>
      <c r="H184" s="33"/>
      <c r="I184" s="33"/>
      <c r="J184" s="34" t="str">
        <f t="shared" si="8"/>
        <v/>
      </c>
      <c r="K184" s="34" t="str">
        <f t="shared" si="9"/>
        <v/>
      </c>
      <c r="L184" s="34" t="str">
        <f t="shared" si="10"/>
        <v/>
      </c>
      <c r="M184" s="34" t="str">
        <f t="shared" si="11"/>
        <v/>
      </c>
    </row>
    <row r="185" spans="1:13" s="28" customFormat="1" ht="15" hidden="1" customHeight="1">
      <c r="A185" s="615"/>
      <c r="B185" s="658"/>
      <c r="C185" s="618"/>
      <c r="D185" s="173" t="s">
        <v>503</v>
      </c>
      <c r="E185" s="31"/>
      <c r="F185" s="33"/>
      <c r="G185" s="33"/>
      <c r="H185" s="33"/>
      <c r="I185" s="33"/>
      <c r="J185" s="34" t="str">
        <f t="shared" si="8"/>
        <v/>
      </c>
      <c r="K185" s="34" t="str">
        <f t="shared" si="9"/>
        <v/>
      </c>
      <c r="L185" s="34" t="str">
        <f t="shared" si="10"/>
        <v/>
      </c>
      <c r="M185" s="34" t="str">
        <f t="shared" si="11"/>
        <v/>
      </c>
    </row>
    <row r="186" spans="1:13" s="28" customFormat="1" ht="15" hidden="1" customHeight="1">
      <c r="A186" s="615"/>
      <c r="B186" s="658"/>
      <c r="C186" s="618" t="s">
        <v>469</v>
      </c>
      <c r="D186" s="173" t="s">
        <v>504</v>
      </c>
      <c r="E186" s="31"/>
      <c r="F186" s="33"/>
      <c r="G186" s="33"/>
      <c r="H186" s="33"/>
      <c r="I186" s="33"/>
      <c r="J186" s="34" t="str">
        <f t="shared" si="8"/>
        <v/>
      </c>
      <c r="K186" s="34" t="str">
        <f t="shared" si="9"/>
        <v/>
      </c>
      <c r="L186" s="34" t="str">
        <f t="shared" si="10"/>
        <v/>
      </c>
      <c r="M186" s="34" t="str">
        <f t="shared" si="11"/>
        <v/>
      </c>
    </row>
    <row r="187" spans="1:13" s="28" customFormat="1" ht="15" hidden="1" customHeight="1">
      <c r="A187" s="615"/>
      <c r="B187" s="658"/>
      <c r="C187" s="618"/>
      <c r="D187" s="173" t="s">
        <v>496</v>
      </c>
      <c r="E187" s="31"/>
      <c r="F187" s="33"/>
      <c r="G187" s="33"/>
      <c r="H187" s="33"/>
      <c r="I187" s="33"/>
      <c r="J187" s="34" t="str">
        <f t="shared" si="8"/>
        <v/>
      </c>
      <c r="K187" s="34" t="str">
        <f t="shared" si="9"/>
        <v/>
      </c>
      <c r="L187" s="34" t="str">
        <f t="shared" si="10"/>
        <v/>
      </c>
      <c r="M187" s="34" t="str">
        <f t="shared" si="11"/>
        <v/>
      </c>
    </row>
    <row r="188" spans="1:13" s="28" customFormat="1" ht="15" hidden="1" customHeight="1">
      <c r="A188" s="591">
        <v>30</v>
      </c>
      <c r="B188" s="592">
        <f>'1.Metas ATD H.'!B248</f>
        <v>0</v>
      </c>
      <c r="C188" s="595" t="s">
        <v>467</v>
      </c>
      <c r="D188" s="174" t="s">
        <v>502</v>
      </c>
      <c r="E188" s="38"/>
      <c r="F188" s="32"/>
      <c r="G188" s="39"/>
      <c r="H188" s="39"/>
      <c r="I188" s="39"/>
      <c r="J188" s="40" t="str">
        <f t="shared" si="8"/>
        <v/>
      </c>
      <c r="K188" s="40" t="str">
        <f t="shared" si="9"/>
        <v/>
      </c>
      <c r="L188" s="40" t="str">
        <f t="shared" si="10"/>
        <v/>
      </c>
      <c r="M188" s="40" t="str">
        <f t="shared" si="11"/>
        <v/>
      </c>
    </row>
    <row r="189" spans="1:13" s="28" customFormat="1" ht="15" hidden="1" customHeight="1">
      <c r="A189" s="591"/>
      <c r="B189" s="593"/>
      <c r="C189" s="595"/>
      <c r="D189" s="175" t="s">
        <v>505</v>
      </c>
      <c r="E189" s="38"/>
      <c r="F189" s="39"/>
      <c r="G189" s="39"/>
      <c r="H189" s="39"/>
      <c r="I189" s="39"/>
      <c r="J189" s="40" t="str">
        <f t="shared" si="8"/>
        <v/>
      </c>
      <c r="K189" s="40" t="str">
        <f t="shared" si="9"/>
        <v/>
      </c>
      <c r="L189" s="40" t="str">
        <f t="shared" si="10"/>
        <v/>
      </c>
      <c r="M189" s="40" t="str">
        <f t="shared" si="11"/>
        <v/>
      </c>
    </row>
    <row r="190" spans="1:13" s="28" customFormat="1" ht="15" hidden="1" customHeight="1">
      <c r="A190" s="591"/>
      <c r="B190" s="593"/>
      <c r="C190" s="595" t="s">
        <v>468</v>
      </c>
      <c r="D190" s="174" t="s">
        <v>506</v>
      </c>
      <c r="E190" s="38"/>
      <c r="F190" s="39"/>
      <c r="G190" s="39"/>
      <c r="H190" s="39"/>
      <c r="I190" s="39"/>
      <c r="J190" s="40" t="str">
        <f t="shared" si="8"/>
        <v/>
      </c>
      <c r="K190" s="40" t="str">
        <f t="shared" si="9"/>
        <v/>
      </c>
      <c r="L190" s="40" t="str">
        <f t="shared" si="10"/>
        <v/>
      </c>
      <c r="M190" s="40" t="str">
        <f t="shared" si="11"/>
        <v/>
      </c>
    </row>
    <row r="191" spans="1:13" s="28" customFormat="1" ht="15" hidden="1" customHeight="1">
      <c r="A191" s="591"/>
      <c r="B191" s="593"/>
      <c r="C191" s="595"/>
      <c r="D191" s="175" t="s">
        <v>503</v>
      </c>
      <c r="E191" s="38"/>
      <c r="F191" s="39"/>
      <c r="G191" s="39"/>
      <c r="H191" s="39"/>
      <c r="I191" s="39"/>
      <c r="J191" s="40" t="str">
        <f t="shared" si="8"/>
        <v/>
      </c>
      <c r="K191" s="40" t="str">
        <f t="shared" si="9"/>
        <v/>
      </c>
      <c r="L191" s="40" t="str">
        <f t="shared" si="10"/>
        <v/>
      </c>
      <c r="M191" s="40" t="str">
        <f t="shared" si="11"/>
        <v/>
      </c>
    </row>
    <row r="192" spans="1:13" s="28" customFormat="1" ht="15" hidden="1" customHeight="1">
      <c r="A192" s="591"/>
      <c r="B192" s="593"/>
      <c r="C192" s="595" t="s">
        <v>469</v>
      </c>
      <c r="D192" s="175" t="s">
        <v>504</v>
      </c>
      <c r="E192" s="38"/>
      <c r="F192" s="39"/>
      <c r="G192" s="39"/>
      <c r="H192" s="39"/>
      <c r="I192" s="39"/>
      <c r="J192" s="40" t="str">
        <f t="shared" si="8"/>
        <v/>
      </c>
      <c r="K192" s="40" t="str">
        <f t="shared" si="9"/>
        <v/>
      </c>
      <c r="L192" s="40" t="str">
        <f t="shared" si="10"/>
        <v/>
      </c>
      <c r="M192" s="40" t="str">
        <f t="shared" si="11"/>
        <v/>
      </c>
    </row>
    <row r="193" spans="1:13" s="28" customFormat="1" ht="15" hidden="1" customHeight="1">
      <c r="A193" s="591"/>
      <c r="B193" s="593"/>
      <c r="C193" s="595"/>
      <c r="D193" s="175" t="s">
        <v>496</v>
      </c>
      <c r="E193" s="38"/>
      <c r="F193" s="39"/>
      <c r="G193" s="39"/>
      <c r="H193" s="39"/>
      <c r="I193" s="39"/>
      <c r="J193" s="40" t="str">
        <f t="shared" si="8"/>
        <v/>
      </c>
      <c r="K193" s="40" t="str">
        <f t="shared" si="9"/>
        <v/>
      </c>
      <c r="L193" s="40" t="str">
        <f t="shared" si="10"/>
        <v/>
      </c>
      <c r="M193" s="40" t="str">
        <f t="shared" si="11"/>
        <v/>
      </c>
    </row>
    <row r="194" spans="1:13" s="28" customFormat="1" ht="15" hidden="1" customHeight="1">
      <c r="A194" s="615">
        <v>31</v>
      </c>
      <c r="B194" s="658">
        <f>'1.Metas ATD H.'!B256</f>
        <v>0</v>
      </c>
      <c r="C194" s="618" t="s">
        <v>467</v>
      </c>
      <c r="D194" s="173" t="s">
        <v>502</v>
      </c>
      <c r="E194" s="31"/>
      <c r="F194" s="33"/>
      <c r="G194" s="33"/>
      <c r="H194" s="33"/>
      <c r="I194" s="33"/>
      <c r="J194" s="34" t="str">
        <f t="shared" si="8"/>
        <v/>
      </c>
      <c r="K194" s="34" t="str">
        <f t="shared" si="9"/>
        <v/>
      </c>
      <c r="L194" s="34" t="str">
        <f t="shared" si="10"/>
        <v/>
      </c>
      <c r="M194" s="34" t="str">
        <f t="shared" si="11"/>
        <v/>
      </c>
    </row>
    <row r="195" spans="1:13" s="28" customFormat="1" ht="15" hidden="1" customHeight="1">
      <c r="A195" s="615"/>
      <c r="B195" s="658"/>
      <c r="C195" s="618"/>
      <c r="D195" s="173" t="s">
        <v>505</v>
      </c>
      <c r="E195" s="31"/>
      <c r="F195" s="33"/>
      <c r="G195" s="33"/>
      <c r="H195" s="33"/>
      <c r="I195" s="33"/>
      <c r="J195" s="34" t="str">
        <f t="shared" si="8"/>
        <v/>
      </c>
      <c r="K195" s="34" t="str">
        <f t="shared" si="9"/>
        <v/>
      </c>
      <c r="L195" s="34" t="str">
        <f t="shared" si="10"/>
        <v/>
      </c>
      <c r="M195" s="34" t="str">
        <f t="shared" si="11"/>
        <v/>
      </c>
    </row>
    <row r="196" spans="1:13" s="28" customFormat="1" ht="15" hidden="1" customHeight="1">
      <c r="A196" s="615"/>
      <c r="B196" s="658"/>
      <c r="C196" s="618" t="s">
        <v>468</v>
      </c>
      <c r="D196" s="173" t="s">
        <v>506</v>
      </c>
      <c r="E196" s="31"/>
      <c r="F196" s="33"/>
      <c r="G196" s="33"/>
      <c r="H196" s="33"/>
      <c r="I196" s="33"/>
      <c r="J196" s="34" t="str">
        <f t="shared" si="8"/>
        <v/>
      </c>
      <c r="K196" s="34" t="str">
        <f t="shared" si="9"/>
        <v/>
      </c>
      <c r="L196" s="34" t="str">
        <f t="shared" si="10"/>
        <v/>
      </c>
      <c r="M196" s="34" t="str">
        <f t="shared" si="11"/>
        <v/>
      </c>
    </row>
    <row r="197" spans="1:13" s="28" customFormat="1" ht="15" hidden="1" customHeight="1">
      <c r="A197" s="615"/>
      <c r="B197" s="658"/>
      <c r="C197" s="618"/>
      <c r="D197" s="173" t="s">
        <v>503</v>
      </c>
      <c r="E197" s="31"/>
      <c r="F197" s="33"/>
      <c r="G197" s="33"/>
      <c r="H197" s="33"/>
      <c r="I197" s="33"/>
      <c r="J197" s="34" t="str">
        <f t="shared" si="8"/>
        <v/>
      </c>
      <c r="K197" s="34" t="str">
        <f t="shared" si="9"/>
        <v/>
      </c>
      <c r="L197" s="34" t="str">
        <f t="shared" si="10"/>
        <v/>
      </c>
      <c r="M197" s="34" t="str">
        <f t="shared" si="11"/>
        <v/>
      </c>
    </row>
    <row r="198" spans="1:13" s="28" customFormat="1" ht="15" hidden="1" customHeight="1">
      <c r="A198" s="615"/>
      <c r="B198" s="658"/>
      <c r="C198" s="618" t="s">
        <v>469</v>
      </c>
      <c r="D198" s="173" t="s">
        <v>504</v>
      </c>
      <c r="E198" s="31"/>
      <c r="F198" s="33"/>
      <c r="G198" s="33"/>
      <c r="H198" s="33"/>
      <c r="I198" s="33"/>
      <c r="J198" s="34" t="str">
        <f t="shared" si="8"/>
        <v/>
      </c>
      <c r="K198" s="34" t="str">
        <f t="shared" si="9"/>
        <v/>
      </c>
      <c r="L198" s="34" t="str">
        <f t="shared" si="10"/>
        <v/>
      </c>
      <c r="M198" s="34" t="str">
        <f t="shared" si="11"/>
        <v/>
      </c>
    </row>
    <row r="199" spans="1:13" s="28" customFormat="1" ht="15" hidden="1" customHeight="1">
      <c r="A199" s="615"/>
      <c r="B199" s="658"/>
      <c r="C199" s="618"/>
      <c r="D199" s="173" t="s">
        <v>496</v>
      </c>
      <c r="E199" s="31"/>
      <c r="F199" s="33"/>
      <c r="G199" s="33"/>
      <c r="H199" s="33"/>
      <c r="I199" s="33"/>
      <c r="J199" s="34" t="str">
        <f t="shared" si="8"/>
        <v/>
      </c>
      <c r="K199" s="34" t="str">
        <f t="shared" si="9"/>
        <v/>
      </c>
      <c r="L199" s="34" t="str">
        <f t="shared" si="10"/>
        <v/>
      </c>
      <c r="M199" s="34" t="str">
        <f t="shared" si="11"/>
        <v/>
      </c>
    </row>
    <row r="200" spans="1:13" s="28" customFormat="1" ht="15" hidden="1" customHeight="1">
      <c r="A200" s="591">
        <v>32</v>
      </c>
      <c r="B200" s="592">
        <f>'1.Metas ATD H.'!B264</f>
        <v>0</v>
      </c>
      <c r="C200" s="595" t="s">
        <v>467</v>
      </c>
      <c r="D200" s="174" t="s">
        <v>502</v>
      </c>
      <c r="E200" s="38"/>
      <c r="F200" s="32"/>
      <c r="G200" s="39"/>
      <c r="H200" s="39"/>
      <c r="I200" s="39"/>
      <c r="J200" s="40" t="str">
        <f t="shared" si="8"/>
        <v/>
      </c>
      <c r="K200" s="40" t="str">
        <f t="shared" si="9"/>
        <v/>
      </c>
      <c r="L200" s="40" t="str">
        <f t="shared" si="10"/>
        <v/>
      </c>
      <c r="M200" s="40" t="str">
        <f t="shared" si="11"/>
        <v/>
      </c>
    </row>
    <row r="201" spans="1:13" s="28" customFormat="1" ht="15" hidden="1" customHeight="1">
      <c r="A201" s="591"/>
      <c r="B201" s="593"/>
      <c r="C201" s="595"/>
      <c r="D201" s="175" t="s">
        <v>505</v>
      </c>
      <c r="E201" s="38"/>
      <c r="F201" s="39"/>
      <c r="G201" s="39"/>
      <c r="H201" s="39"/>
      <c r="I201" s="39"/>
      <c r="J201" s="40" t="str">
        <f t="shared" si="8"/>
        <v/>
      </c>
      <c r="K201" s="40" t="str">
        <f t="shared" si="9"/>
        <v/>
      </c>
      <c r="L201" s="40" t="str">
        <f t="shared" si="10"/>
        <v/>
      </c>
      <c r="M201" s="40" t="str">
        <f t="shared" si="11"/>
        <v/>
      </c>
    </row>
    <row r="202" spans="1:13" s="28" customFormat="1" ht="15" hidden="1" customHeight="1">
      <c r="A202" s="591"/>
      <c r="B202" s="593"/>
      <c r="C202" s="595" t="s">
        <v>468</v>
      </c>
      <c r="D202" s="174" t="s">
        <v>506</v>
      </c>
      <c r="E202" s="38"/>
      <c r="F202" s="39"/>
      <c r="G202" s="39"/>
      <c r="H202" s="39"/>
      <c r="I202" s="39"/>
      <c r="J202" s="40" t="str">
        <f t="shared" si="8"/>
        <v/>
      </c>
      <c r="K202" s="40" t="str">
        <f t="shared" si="9"/>
        <v/>
      </c>
      <c r="L202" s="40" t="str">
        <f t="shared" si="10"/>
        <v/>
      </c>
      <c r="M202" s="40" t="str">
        <f t="shared" si="11"/>
        <v/>
      </c>
    </row>
    <row r="203" spans="1:13" s="28" customFormat="1" ht="15" hidden="1" customHeight="1">
      <c r="A203" s="591"/>
      <c r="B203" s="593"/>
      <c r="C203" s="595"/>
      <c r="D203" s="175" t="s">
        <v>503</v>
      </c>
      <c r="E203" s="38"/>
      <c r="F203" s="39"/>
      <c r="G203" s="39"/>
      <c r="H203" s="39"/>
      <c r="I203" s="39"/>
      <c r="J203" s="40" t="str">
        <f t="shared" si="8"/>
        <v/>
      </c>
      <c r="K203" s="40" t="str">
        <f t="shared" si="9"/>
        <v/>
      </c>
      <c r="L203" s="40" t="str">
        <f t="shared" si="10"/>
        <v/>
      </c>
      <c r="M203" s="40" t="str">
        <f t="shared" si="11"/>
        <v/>
      </c>
    </row>
    <row r="204" spans="1:13" s="28" customFormat="1" ht="15" hidden="1" customHeight="1">
      <c r="A204" s="591"/>
      <c r="B204" s="593"/>
      <c r="C204" s="595" t="s">
        <v>469</v>
      </c>
      <c r="D204" s="175" t="s">
        <v>504</v>
      </c>
      <c r="E204" s="38"/>
      <c r="F204" s="39"/>
      <c r="G204" s="39"/>
      <c r="H204" s="39"/>
      <c r="I204" s="39"/>
      <c r="J204" s="40" t="str">
        <f t="shared" si="8"/>
        <v/>
      </c>
      <c r="K204" s="40" t="str">
        <f t="shared" si="9"/>
        <v/>
      </c>
      <c r="L204" s="40" t="str">
        <f t="shared" si="10"/>
        <v/>
      </c>
      <c r="M204" s="40" t="str">
        <f t="shared" si="11"/>
        <v/>
      </c>
    </row>
    <row r="205" spans="1:13" s="28" customFormat="1" ht="15" hidden="1" customHeight="1">
      <c r="A205" s="591"/>
      <c r="B205" s="593"/>
      <c r="C205" s="595"/>
      <c r="D205" s="175" t="s">
        <v>496</v>
      </c>
      <c r="E205" s="38"/>
      <c r="F205" s="39"/>
      <c r="G205" s="39"/>
      <c r="H205" s="39"/>
      <c r="I205" s="39"/>
      <c r="J205" s="40" t="str">
        <f t="shared" si="8"/>
        <v/>
      </c>
      <c r="K205" s="40" t="str">
        <f t="shared" si="9"/>
        <v/>
      </c>
      <c r="L205" s="40" t="str">
        <f t="shared" si="10"/>
        <v/>
      </c>
      <c r="M205" s="40" t="str">
        <f t="shared" si="11"/>
        <v/>
      </c>
    </row>
    <row r="206" spans="1:13" s="28" customFormat="1" ht="15" hidden="1" customHeight="1">
      <c r="A206" s="615">
        <v>33</v>
      </c>
      <c r="B206" s="659">
        <f>'1.Metas ATD H.'!B272</f>
        <v>0</v>
      </c>
      <c r="C206" s="618" t="s">
        <v>467</v>
      </c>
      <c r="D206" s="173" t="s">
        <v>502</v>
      </c>
      <c r="E206" s="31"/>
      <c r="F206" s="33"/>
      <c r="G206" s="33"/>
      <c r="H206" s="33"/>
      <c r="I206" s="33"/>
      <c r="J206" s="34" t="str">
        <f t="shared" si="8"/>
        <v/>
      </c>
      <c r="K206" s="34" t="str">
        <f t="shared" si="9"/>
        <v/>
      </c>
      <c r="L206" s="34" t="str">
        <f t="shared" si="10"/>
        <v/>
      </c>
      <c r="M206" s="34" t="str">
        <f t="shared" si="11"/>
        <v/>
      </c>
    </row>
    <row r="207" spans="1:13" s="28" customFormat="1" ht="15" hidden="1" customHeight="1">
      <c r="A207" s="615"/>
      <c r="B207" s="660"/>
      <c r="C207" s="618"/>
      <c r="D207" s="173" t="s">
        <v>505</v>
      </c>
      <c r="E207" s="31"/>
      <c r="F207" s="33"/>
      <c r="G207" s="33"/>
      <c r="H207" s="33"/>
      <c r="I207" s="33"/>
      <c r="J207" s="34" t="str">
        <f>IFERROR((F207/E207),"")</f>
        <v/>
      </c>
      <c r="K207" s="34" t="str">
        <f>IFERROR(((F207+G207)/E207),"")</f>
        <v/>
      </c>
      <c r="L207" s="34" t="str">
        <f>IFERROR(((F207+G207+H207)/E207),"")</f>
        <v/>
      </c>
      <c r="M207" s="34" t="str">
        <f>IFERROR(((F207+G207+H207+I207)/E207),"")</f>
        <v/>
      </c>
    </row>
    <row r="208" spans="1:13" s="28" customFormat="1" ht="15" hidden="1" customHeight="1">
      <c r="A208" s="615"/>
      <c r="B208" s="660"/>
      <c r="C208" s="618" t="s">
        <v>468</v>
      </c>
      <c r="D208" s="173" t="s">
        <v>506</v>
      </c>
      <c r="E208" s="31"/>
      <c r="F208" s="33"/>
      <c r="G208" s="33"/>
      <c r="H208" s="33"/>
      <c r="I208" s="33"/>
      <c r="J208" s="34" t="str">
        <f>IFERROR((F208/E208),"")</f>
        <v/>
      </c>
      <c r="K208" s="34" t="str">
        <f>IFERROR(((F208+G208)/E208),"")</f>
        <v/>
      </c>
      <c r="L208" s="34" t="str">
        <f>IFERROR(((F208+G208+H208)/E208),"")</f>
        <v/>
      </c>
      <c r="M208" s="34" t="str">
        <f>IFERROR(((F208+G208+H208+I208)/E208),"")</f>
        <v/>
      </c>
    </row>
    <row r="209" spans="1:14" s="28" customFormat="1" ht="15" hidden="1" customHeight="1">
      <c r="A209" s="615"/>
      <c r="B209" s="660"/>
      <c r="C209" s="618"/>
      <c r="D209" s="173" t="s">
        <v>503</v>
      </c>
      <c r="E209" s="31"/>
      <c r="F209" s="33"/>
      <c r="G209" s="33"/>
      <c r="H209" s="33"/>
      <c r="I209" s="33"/>
      <c r="J209" s="34" t="str">
        <f>IFERROR((F209/E209),"")</f>
        <v/>
      </c>
      <c r="K209" s="34" t="str">
        <f>IFERROR(((F209+G209)/E209),"")</f>
        <v/>
      </c>
      <c r="L209" s="34" t="str">
        <f>IFERROR(((F209+G209+H209)/E209),"")</f>
        <v/>
      </c>
      <c r="M209" s="34" t="str">
        <f>IFERROR(((F209+G209+H209+I209)/E209),"")</f>
        <v/>
      </c>
    </row>
    <row r="210" spans="1:14" s="28" customFormat="1" ht="15" hidden="1" customHeight="1">
      <c r="A210" s="615"/>
      <c r="B210" s="660"/>
      <c r="C210" s="618" t="s">
        <v>469</v>
      </c>
      <c r="D210" s="173" t="s">
        <v>504</v>
      </c>
      <c r="E210" s="31"/>
      <c r="F210" s="33"/>
      <c r="G210" s="33"/>
      <c r="H210" s="33"/>
      <c r="I210" s="33"/>
      <c r="J210" s="34" t="str">
        <f>IFERROR((F210/E210),"")</f>
        <v/>
      </c>
      <c r="K210" s="34" t="str">
        <f>IFERROR(((F210+G210)/E210),"")</f>
        <v/>
      </c>
      <c r="L210" s="34" t="str">
        <f>IFERROR(((F210+G210+H210)/E210),"")</f>
        <v/>
      </c>
      <c r="M210" s="34" t="str">
        <f>IFERROR(((F210+G210+H210+I210)/E210),"")</f>
        <v/>
      </c>
    </row>
    <row r="211" spans="1:14" s="28" customFormat="1" ht="15" hidden="1" customHeight="1">
      <c r="A211" s="615"/>
      <c r="B211" s="660"/>
      <c r="C211" s="618"/>
      <c r="D211" s="173" t="s">
        <v>496</v>
      </c>
      <c r="E211" s="31"/>
      <c r="F211" s="33"/>
      <c r="G211" s="33"/>
      <c r="H211" s="33"/>
      <c r="I211" s="33"/>
      <c r="J211" s="34" t="str">
        <f>IFERROR((F211/E211),"")</f>
        <v/>
      </c>
      <c r="K211" s="34" t="str">
        <f>IFERROR(((F211+G211)/E211),"")</f>
        <v/>
      </c>
      <c r="L211" s="34" t="str">
        <f>IFERROR(((F211+G211+H211)/E211),"")</f>
        <v/>
      </c>
      <c r="M211" s="34" t="str">
        <f>IFERROR(((F211+G211+H211+I211)/E211),"")</f>
        <v/>
      </c>
    </row>
    <row r="212" spans="1:14" s="28" customFormat="1">
      <c r="A212" s="51"/>
      <c r="B212" s="51"/>
      <c r="C212" s="176"/>
      <c r="D212" s="177"/>
      <c r="F212" s="52"/>
    </row>
    <row r="213" spans="1:14" s="28" customFormat="1" ht="15.75" customHeight="1">
      <c r="A213" s="626" t="s">
        <v>490</v>
      </c>
      <c r="B213" s="626"/>
      <c r="C213" s="627" t="s">
        <v>467</v>
      </c>
      <c r="D213" s="178" t="s">
        <v>493</v>
      </c>
      <c r="E213" s="48">
        <f t="shared" ref="E213:F218" si="12">IF(E14+E20+E26+E32+E38+E44+E50+E56+E62+E68+E74+E80+E86+E92+E98+E104+E110+E116+E122+E128+E134+E140+E146+E152+E158+E164+E170+E176+E182+E188+E194+E200+E206=0,"",E14+E20+E26+E32+E38+E44+E50+E56+E62+E68+E74+E80+E86+E92+E98+E104+E110+E116+E122+E128+E134+E140+E146+E152+E158+E164+E170+E176+E182+E188+E194+E200+E206)</f>
        <v>17384</v>
      </c>
      <c r="F213" s="48" t="str">
        <f t="shared" si="12"/>
        <v/>
      </c>
      <c r="G213" s="48">
        <f t="shared" ref="G213:I218" si="13">IF(G14+G20+G26+G32+G38+G44+G50+G56+G62+G68+G74+G80+G86+G92+G98+G104+G110+G116+G122+G128+G134+G140+G146+G152+G158+G164+G170+G176+G182+G188+G194+G200+G206=0,"",G14+G20+G26+G32+G38+G44+G50+G56+G62+G68+G74+G80+G86+G92+G98+G104+G110+G116+G122+G128+G134+G140+G146+G152+G158+G164+G170+G176+G182+G188+G194+G200+G206)</f>
        <v>1158</v>
      </c>
      <c r="H213" s="48">
        <f t="shared" si="13"/>
        <v>963</v>
      </c>
      <c r="I213" s="48" t="str">
        <f t="shared" si="13"/>
        <v/>
      </c>
      <c r="J213" s="34" t="str">
        <f t="shared" ref="J213:J218" si="14">IFERROR((F213/E213),"")</f>
        <v/>
      </c>
      <c r="K213" s="34" t="str">
        <f t="shared" ref="K213:K218" si="15">IFERROR(((F213+G213)/E213),"")</f>
        <v/>
      </c>
      <c r="L213" s="34" t="str">
        <f t="shared" ref="L213:L218" si="16">IFERROR(((F213+G213+H213)/E213),"")</f>
        <v/>
      </c>
      <c r="M213" s="34" t="str">
        <f t="shared" ref="M213:M218" si="17">IFERROR(((F213+G213+H213+I213)/E213),"")</f>
        <v/>
      </c>
      <c r="N213" s="52"/>
    </row>
    <row r="214" spans="1:14" s="28" customFormat="1" ht="16.5" customHeight="1">
      <c r="A214" s="626"/>
      <c r="B214" s="626"/>
      <c r="C214" s="627"/>
      <c r="D214" s="178" t="s">
        <v>494</v>
      </c>
      <c r="E214" s="48">
        <f t="shared" si="12"/>
        <v>1186</v>
      </c>
      <c r="F214" s="48">
        <f t="shared" si="12"/>
        <v>6</v>
      </c>
      <c r="G214" s="48">
        <f t="shared" si="13"/>
        <v>286</v>
      </c>
      <c r="H214" s="48">
        <f t="shared" si="13"/>
        <v>464</v>
      </c>
      <c r="I214" s="48" t="str">
        <f t="shared" si="13"/>
        <v/>
      </c>
      <c r="J214" s="34">
        <f t="shared" si="14"/>
        <v>5.0590219224283303E-3</v>
      </c>
      <c r="K214" s="34">
        <f t="shared" si="15"/>
        <v>0.24620573355817876</v>
      </c>
      <c r="L214" s="34">
        <f t="shared" si="16"/>
        <v>0.63743676222596968</v>
      </c>
      <c r="M214" s="34" t="str">
        <f t="shared" si="17"/>
        <v/>
      </c>
      <c r="N214" s="52"/>
    </row>
    <row r="215" spans="1:14" s="28" customFormat="1" ht="18.75" customHeight="1">
      <c r="A215" s="626"/>
      <c r="B215" s="626"/>
      <c r="C215" s="627" t="s">
        <v>468</v>
      </c>
      <c r="D215" s="178" t="s">
        <v>493</v>
      </c>
      <c r="E215" s="48" t="str">
        <f t="shared" si="12"/>
        <v/>
      </c>
      <c r="F215" s="48" t="str">
        <f t="shared" si="12"/>
        <v/>
      </c>
      <c r="G215" s="48" t="str">
        <f t="shared" si="13"/>
        <v/>
      </c>
      <c r="H215" s="48" t="str">
        <f t="shared" si="13"/>
        <v/>
      </c>
      <c r="I215" s="48" t="str">
        <f t="shared" si="13"/>
        <v/>
      </c>
      <c r="J215" s="34" t="str">
        <f t="shared" si="14"/>
        <v/>
      </c>
      <c r="K215" s="34" t="str">
        <f t="shared" si="15"/>
        <v/>
      </c>
      <c r="L215" s="34" t="str">
        <f t="shared" si="16"/>
        <v/>
      </c>
      <c r="M215" s="34" t="str">
        <f t="shared" si="17"/>
        <v/>
      </c>
      <c r="N215" s="52"/>
    </row>
    <row r="216" spans="1:14" s="28" customFormat="1" ht="16.5" customHeight="1">
      <c r="A216" s="626"/>
      <c r="B216" s="626"/>
      <c r="C216" s="627"/>
      <c r="D216" s="178" t="s">
        <v>494</v>
      </c>
      <c r="E216" s="48" t="str">
        <f t="shared" si="12"/>
        <v/>
      </c>
      <c r="F216" s="48" t="str">
        <f t="shared" si="12"/>
        <v/>
      </c>
      <c r="G216" s="48" t="str">
        <f t="shared" si="13"/>
        <v/>
      </c>
      <c r="H216" s="48" t="str">
        <f t="shared" si="13"/>
        <v/>
      </c>
      <c r="I216" s="48" t="str">
        <f t="shared" si="13"/>
        <v/>
      </c>
      <c r="J216" s="34" t="str">
        <f t="shared" si="14"/>
        <v/>
      </c>
      <c r="K216" s="34" t="str">
        <f t="shared" si="15"/>
        <v/>
      </c>
      <c r="L216" s="34" t="str">
        <f t="shared" si="16"/>
        <v/>
      </c>
      <c r="M216" s="34" t="str">
        <f t="shared" si="17"/>
        <v/>
      </c>
      <c r="N216" s="52"/>
    </row>
    <row r="217" spans="1:14" s="28" customFormat="1" ht="15" customHeight="1">
      <c r="A217" s="626"/>
      <c r="B217" s="626"/>
      <c r="C217" s="627" t="s">
        <v>495</v>
      </c>
      <c r="D217" s="178" t="s">
        <v>497</v>
      </c>
      <c r="E217" s="48">
        <f t="shared" si="12"/>
        <v>700</v>
      </c>
      <c r="F217" s="48" t="str">
        <f t="shared" si="12"/>
        <v/>
      </c>
      <c r="G217" s="48">
        <f t="shared" si="13"/>
        <v>51</v>
      </c>
      <c r="H217" s="48">
        <f t="shared" si="13"/>
        <v>51</v>
      </c>
      <c r="I217" s="48" t="str">
        <f t="shared" si="13"/>
        <v/>
      </c>
      <c r="J217" s="34" t="str">
        <f t="shared" si="14"/>
        <v/>
      </c>
      <c r="K217" s="34" t="str">
        <f t="shared" si="15"/>
        <v/>
      </c>
      <c r="L217" s="34" t="str">
        <f t="shared" si="16"/>
        <v/>
      </c>
      <c r="M217" s="34" t="str">
        <f t="shared" si="17"/>
        <v/>
      </c>
      <c r="N217" s="52"/>
    </row>
    <row r="218" spans="1:14" s="28" customFormat="1" ht="15" customHeight="1">
      <c r="A218" s="626"/>
      <c r="B218" s="626"/>
      <c r="C218" s="627"/>
      <c r="D218" s="178" t="s">
        <v>498</v>
      </c>
      <c r="E218" s="48">
        <f t="shared" si="12"/>
        <v>280</v>
      </c>
      <c r="F218" s="48">
        <f t="shared" si="12"/>
        <v>51</v>
      </c>
      <c r="G218" s="48">
        <f t="shared" si="13"/>
        <v>15</v>
      </c>
      <c r="H218" s="48">
        <f t="shared" si="13"/>
        <v>34</v>
      </c>
      <c r="I218" s="48" t="str">
        <f t="shared" si="13"/>
        <v/>
      </c>
      <c r="J218" s="34">
        <f t="shared" si="14"/>
        <v>0.18214285714285713</v>
      </c>
      <c r="K218" s="34">
        <f t="shared" si="15"/>
        <v>0.23571428571428571</v>
      </c>
      <c r="L218" s="34">
        <f t="shared" si="16"/>
        <v>0.35714285714285715</v>
      </c>
      <c r="M218" s="34" t="str">
        <f t="shared" si="17"/>
        <v/>
      </c>
      <c r="N218" s="52"/>
    </row>
    <row r="220" spans="1:14" ht="15.75">
      <c r="A220" s="579" t="s">
        <v>587</v>
      </c>
      <c r="B220" s="579"/>
      <c r="C220" s="580" t="s">
        <v>588</v>
      </c>
      <c r="D220" s="580"/>
    </row>
    <row r="221" spans="1:14" ht="18" customHeight="1">
      <c r="A221" s="581">
        <v>1</v>
      </c>
      <c r="B221" s="584" t="str">
        <f>CONCATENATE(IF(A221=0,"",IF(A221=1,'Base de Datos'!K259,IF(A221=2,'Base de Datos'!K260))))</f>
        <v>Congruente con el Programa Anual Estatal 2019</v>
      </c>
      <c r="C221" s="587"/>
      <c r="D221" s="587"/>
    </row>
    <row r="222" spans="1:14" ht="18" customHeight="1">
      <c r="A222" s="582"/>
      <c r="B222" s="585"/>
      <c r="C222" s="587"/>
      <c r="D222" s="587"/>
    </row>
    <row r="223" spans="1:14" ht="18" customHeight="1">
      <c r="A223" s="582"/>
      <c r="B223" s="585"/>
      <c r="C223" s="587"/>
      <c r="D223" s="587"/>
    </row>
    <row r="224" spans="1:14" ht="18" customHeight="1">
      <c r="A224" s="582"/>
      <c r="B224" s="585"/>
      <c r="C224" s="587"/>
      <c r="D224" s="587"/>
    </row>
    <row r="225" spans="1:4" ht="18" customHeight="1">
      <c r="A225" s="583"/>
      <c r="B225" s="586"/>
      <c r="C225" s="587"/>
      <c r="D225" s="587"/>
    </row>
  </sheetData>
  <sheetProtection password="CD91" sheet="1" objects="1" scenarios="1"/>
  <protectedRanges>
    <protectedRange sqref="E86:I211 G14:I55 G56:I85" name="Rango3"/>
    <protectedRange sqref="P14:P37 R14:S37" name="Rango1_1_1"/>
    <protectedRange sqref="F14:F85" name="Rango3_2"/>
    <protectedRange sqref="E14:E85" name="Rango3_1_2"/>
  </protectedRanges>
  <mergeCells count="218">
    <mergeCell ref="A213:B218"/>
    <mergeCell ref="C213:C214"/>
    <mergeCell ref="C215:C216"/>
    <mergeCell ref="C217:C218"/>
    <mergeCell ref="A200:A205"/>
    <mergeCell ref="B200:B205"/>
    <mergeCell ref="C200:C201"/>
    <mergeCell ref="C202:C203"/>
    <mergeCell ref="C204:C205"/>
    <mergeCell ref="A206:A211"/>
    <mergeCell ref="B206:B211"/>
    <mergeCell ref="C206:C207"/>
    <mergeCell ref="C208:C209"/>
    <mergeCell ref="C210:C211"/>
    <mergeCell ref="A188:A193"/>
    <mergeCell ref="B188:B193"/>
    <mergeCell ref="C188:C189"/>
    <mergeCell ref="C190:C191"/>
    <mergeCell ref="C192:C193"/>
    <mergeCell ref="A194:A199"/>
    <mergeCell ref="B194:B199"/>
    <mergeCell ref="C194:C195"/>
    <mergeCell ref="C196:C197"/>
    <mergeCell ref="C198:C199"/>
    <mergeCell ref="A176:A181"/>
    <mergeCell ref="B176:B181"/>
    <mergeCell ref="C176:C177"/>
    <mergeCell ref="C178:C179"/>
    <mergeCell ref="C180:C181"/>
    <mergeCell ref="A182:A187"/>
    <mergeCell ref="B182:B187"/>
    <mergeCell ref="C182:C183"/>
    <mergeCell ref="C184:C185"/>
    <mergeCell ref="C186:C187"/>
    <mergeCell ref="A164:A169"/>
    <mergeCell ref="B164:B169"/>
    <mergeCell ref="C164:C165"/>
    <mergeCell ref="C166:C167"/>
    <mergeCell ref="C168:C169"/>
    <mergeCell ref="A170:A175"/>
    <mergeCell ref="B170:B175"/>
    <mergeCell ref="C170:C171"/>
    <mergeCell ref="C172:C173"/>
    <mergeCell ref="C174:C175"/>
    <mergeCell ref="A152:A157"/>
    <mergeCell ref="B152:B157"/>
    <mergeCell ref="C152:C153"/>
    <mergeCell ref="C154:C155"/>
    <mergeCell ref="C156:C157"/>
    <mergeCell ref="A158:A163"/>
    <mergeCell ref="B158:B163"/>
    <mergeCell ref="C158:C159"/>
    <mergeCell ref="C160:C161"/>
    <mergeCell ref="C162:C163"/>
    <mergeCell ref="A140:A145"/>
    <mergeCell ref="B140:B145"/>
    <mergeCell ref="C140:C141"/>
    <mergeCell ref="C142:C143"/>
    <mergeCell ref="C144:C145"/>
    <mergeCell ref="A146:A151"/>
    <mergeCell ref="B146:B151"/>
    <mergeCell ref="C146:C147"/>
    <mergeCell ref="C148:C149"/>
    <mergeCell ref="C150:C151"/>
    <mergeCell ref="A128:A133"/>
    <mergeCell ref="B128:B133"/>
    <mergeCell ref="C128:C129"/>
    <mergeCell ref="C130:C131"/>
    <mergeCell ref="C132:C133"/>
    <mergeCell ref="A134:A139"/>
    <mergeCell ref="B134:B139"/>
    <mergeCell ref="C134:C135"/>
    <mergeCell ref="C136:C137"/>
    <mergeCell ref="C138:C139"/>
    <mergeCell ref="A116:A121"/>
    <mergeCell ref="B116:B121"/>
    <mergeCell ref="C116:C117"/>
    <mergeCell ref="C118:C119"/>
    <mergeCell ref="C120:C121"/>
    <mergeCell ref="A122:A127"/>
    <mergeCell ref="B122:B127"/>
    <mergeCell ref="C122:C123"/>
    <mergeCell ref="C124:C125"/>
    <mergeCell ref="C126:C127"/>
    <mergeCell ref="A104:A109"/>
    <mergeCell ref="B104:B109"/>
    <mergeCell ref="C104:C105"/>
    <mergeCell ref="C106:C107"/>
    <mergeCell ref="C108:C109"/>
    <mergeCell ref="A110:A115"/>
    <mergeCell ref="B110:B115"/>
    <mergeCell ref="C110:C111"/>
    <mergeCell ref="C112:C113"/>
    <mergeCell ref="C114:C115"/>
    <mergeCell ref="A92:A97"/>
    <mergeCell ref="B92:B97"/>
    <mergeCell ref="C92:C93"/>
    <mergeCell ref="C94:C95"/>
    <mergeCell ref="C96:C97"/>
    <mergeCell ref="A98:A103"/>
    <mergeCell ref="B98:B103"/>
    <mergeCell ref="C98:C99"/>
    <mergeCell ref="C100:C101"/>
    <mergeCell ref="C102:C103"/>
    <mergeCell ref="A80:A85"/>
    <mergeCell ref="B80:B85"/>
    <mergeCell ref="C80:C81"/>
    <mergeCell ref="C82:C83"/>
    <mergeCell ref="C84:C85"/>
    <mergeCell ref="A86:A91"/>
    <mergeCell ref="B86:B91"/>
    <mergeCell ref="C86:C87"/>
    <mergeCell ref="C88:C89"/>
    <mergeCell ref="C90:C91"/>
    <mergeCell ref="A68:A73"/>
    <mergeCell ref="B68:B73"/>
    <mergeCell ref="C68:C69"/>
    <mergeCell ref="C70:C71"/>
    <mergeCell ref="C72:C73"/>
    <mergeCell ref="A74:A79"/>
    <mergeCell ref="B74:B79"/>
    <mergeCell ref="C74:C75"/>
    <mergeCell ref="C76:C77"/>
    <mergeCell ref="C78:C79"/>
    <mergeCell ref="A56:A61"/>
    <mergeCell ref="B56:B61"/>
    <mergeCell ref="C56:C57"/>
    <mergeCell ref="C58:C59"/>
    <mergeCell ref="C60:C61"/>
    <mergeCell ref="A62:A67"/>
    <mergeCell ref="B62:B67"/>
    <mergeCell ref="C62:C63"/>
    <mergeCell ref="C64:C65"/>
    <mergeCell ref="C66:C67"/>
    <mergeCell ref="A44:A49"/>
    <mergeCell ref="B44:B49"/>
    <mergeCell ref="C44:C45"/>
    <mergeCell ref="C46:C47"/>
    <mergeCell ref="C48:C49"/>
    <mergeCell ref="A50:A55"/>
    <mergeCell ref="B50:B55"/>
    <mergeCell ref="C50:C51"/>
    <mergeCell ref="C52:C53"/>
    <mergeCell ref="C54:C55"/>
    <mergeCell ref="A32:A37"/>
    <mergeCell ref="B32:B37"/>
    <mergeCell ref="C32:C33"/>
    <mergeCell ref="C34:C35"/>
    <mergeCell ref="C36:C37"/>
    <mergeCell ref="A38:A43"/>
    <mergeCell ref="B38:B43"/>
    <mergeCell ref="C38:C39"/>
    <mergeCell ref="C40:C41"/>
    <mergeCell ref="C42:C43"/>
    <mergeCell ref="A1:S1"/>
    <mergeCell ref="A2:S2"/>
    <mergeCell ref="A3:S3"/>
    <mergeCell ref="A4:S4"/>
    <mergeCell ref="A6:S6"/>
    <mergeCell ref="A7:S7"/>
    <mergeCell ref="A14:A19"/>
    <mergeCell ref="B14:B19"/>
    <mergeCell ref="C14:C15"/>
    <mergeCell ref="C16:C17"/>
    <mergeCell ref="C18:C19"/>
    <mergeCell ref="V14:V19"/>
    <mergeCell ref="V20:V25"/>
    <mergeCell ref="V26:V31"/>
    <mergeCell ref="A12:A13"/>
    <mergeCell ref="B12:B13"/>
    <mergeCell ref="C12:C13"/>
    <mergeCell ref="D12:D13"/>
    <mergeCell ref="E12:E13"/>
    <mergeCell ref="F12:I12"/>
    <mergeCell ref="J12:M12"/>
    <mergeCell ref="A20:A25"/>
    <mergeCell ref="B20:B25"/>
    <mergeCell ref="C20:C21"/>
    <mergeCell ref="C22:C23"/>
    <mergeCell ref="C24:C25"/>
    <mergeCell ref="A26:A31"/>
    <mergeCell ref="B26:B31"/>
    <mergeCell ref="C26:C27"/>
    <mergeCell ref="C28:C29"/>
    <mergeCell ref="C30:C31"/>
    <mergeCell ref="R32:R37"/>
    <mergeCell ref="O14:O19"/>
    <mergeCell ref="P14:P19"/>
    <mergeCell ref="R14:R19"/>
    <mergeCell ref="O20:O25"/>
    <mergeCell ref="P20:P25"/>
    <mergeCell ref="R20:R25"/>
    <mergeCell ref="P12:P13"/>
    <mergeCell ref="R12:R13"/>
    <mergeCell ref="A220:B220"/>
    <mergeCell ref="C220:D220"/>
    <mergeCell ref="A221:A225"/>
    <mergeCell ref="B221:B225"/>
    <mergeCell ref="C221:D225"/>
    <mergeCell ref="V32:V37"/>
    <mergeCell ref="A9:S9"/>
    <mergeCell ref="S12:S13"/>
    <mergeCell ref="T12:U13"/>
    <mergeCell ref="V12:V13"/>
    <mergeCell ref="S14:S37"/>
    <mergeCell ref="O26:O31"/>
    <mergeCell ref="P26:P31"/>
    <mergeCell ref="R26:R31"/>
    <mergeCell ref="O32:O37"/>
    <mergeCell ref="P32:P37"/>
    <mergeCell ref="T14:T19"/>
    <mergeCell ref="U14:U19"/>
    <mergeCell ref="T20:T25"/>
    <mergeCell ref="U20:U25"/>
    <mergeCell ref="T26:T31"/>
    <mergeCell ref="U26:U31"/>
    <mergeCell ref="T32:T37"/>
    <mergeCell ref="U32:U37"/>
  </mergeCells>
  <conditionalFormatting sqref="E86:I211 G80:I85 I14:I79">
    <cfRule type="cellIs" dxfId="736" priority="428" operator="equal">
      <formula>$N$14</formula>
    </cfRule>
  </conditionalFormatting>
  <conditionalFormatting sqref="Q19">
    <cfRule type="cellIs" dxfId="735" priority="248" operator="equal">
      <formula>#REF!</formula>
    </cfRule>
  </conditionalFormatting>
  <conditionalFormatting sqref="S14">
    <cfRule type="cellIs" dxfId="734" priority="246" operator="equal">
      <formula>$N$34</formula>
    </cfRule>
  </conditionalFormatting>
  <conditionalFormatting sqref="Q25">
    <cfRule type="cellIs" dxfId="733" priority="245" operator="equal">
      <formula>#REF!</formula>
    </cfRule>
  </conditionalFormatting>
  <conditionalFormatting sqref="S14">
    <cfRule type="cellIs" dxfId="732" priority="242" operator="equal">
      <formula>$T$12</formula>
    </cfRule>
  </conditionalFormatting>
  <conditionalFormatting sqref="T14">
    <cfRule type="cellIs" dxfId="731" priority="84" operator="equal">
      <formula>3</formula>
    </cfRule>
    <cfRule type="cellIs" dxfId="730" priority="85" operator="equal">
      <formula>2</formula>
    </cfRule>
    <cfRule type="cellIs" dxfId="729" priority="89" operator="equal">
      <formula>1</formula>
    </cfRule>
    <cfRule type="cellIs" dxfId="728" priority="90" operator="equal">
      <formula>4</formula>
    </cfRule>
    <cfRule type="cellIs" dxfId="727" priority="91" operator="equal">
      <formula>3</formula>
    </cfRule>
    <cfRule type="cellIs" dxfId="726" priority="92" operator="equal">
      <formula>2</formula>
    </cfRule>
    <cfRule type="cellIs" dxfId="725" priority="93" operator="equal">
      <formula>1</formula>
    </cfRule>
  </conditionalFormatting>
  <conditionalFormatting sqref="T14">
    <cfRule type="cellIs" dxfId="724" priority="86" operator="equal">
      <formula>4</formula>
    </cfRule>
    <cfRule type="cellIs" dxfId="723" priority="87" operator="equal">
      <formula>3</formula>
    </cfRule>
    <cfRule type="cellIs" dxfId="722" priority="88" operator="equal">
      <formula>2</formula>
    </cfRule>
  </conditionalFormatting>
  <conditionalFormatting sqref="T20">
    <cfRule type="cellIs" dxfId="721" priority="74" operator="equal">
      <formula>3</formula>
    </cfRule>
    <cfRule type="cellIs" dxfId="720" priority="75" operator="equal">
      <formula>2</formula>
    </cfRule>
    <cfRule type="cellIs" dxfId="719" priority="79" operator="equal">
      <formula>1</formula>
    </cfRule>
    <cfRule type="cellIs" dxfId="718" priority="80" operator="equal">
      <formula>4</formula>
    </cfRule>
    <cfRule type="cellIs" dxfId="717" priority="81" operator="equal">
      <formula>3</formula>
    </cfRule>
    <cfRule type="cellIs" dxfId="716" priority="82" operator="equal">
      <formula>2</formula>
    </cfRule>
    <cfRule type="cellIs" dxfId="715" priority="83" operator="equal">
      <formula>1</formula>
    </cfRule>
  </conditionalFormatting>
  <conditionalFormatting sqref="T20">
    <cfRule type="cellIs" dxfId="714" priority="76" operator="equal">
      <formula>4</formula>
    </cfRule>
    <cfRule type="cellIs" dxfId="713" priority="77" operator="equal">
      <formula>3</formula>
    </cfRule>
    <cfRule type="cellIs" dxfId="712" priority="78" operator="equal">
      <formula>2</formula>
    </cfRule>
  </conditionalFormatting>
  <conditionalFormatting sqref="T26">
    <cfRule type="cellIs" dxfId="711" priority="64" operator="equal">
      <formula>3</formula>
    </cfRule>
    <cfRule type="cellIs" dxfId="710" priority="65" operator="equal">
      <formula>2</formula>
    </cfRule>
    <cfRule type="cellIs" dxfId="709" priority="69" operator="equal">
      <formula>1</formula>
    </cfRule>
    <cfRule type="cellIs" dxfId="708" priority="70" operator="equal">
      <formula>4</formula>
    </cfRule>
    <cfRule type="cellIs" dxfId="707" priority="71" operator="equal">
      <formula>3</formula>
    </cfRule>
    <cfRule type="cellIs" dxfId="706" priority="72" operator="equal">
      <formula>2</formula>
    </cfRule>
    <cfRule type="cellIs" dxfId="705" priority="73" operator="equal">
      <formula>1</formula>
    </cfRule>
  </conditionalFormatting>
  <conditionalFormatting sqref="T26">
    <cfRule type="cellIs" dxfId="704" priority="66" operator="equal">
      <formula>4</formula>
    </cfRule>
    <cfRule type="cellIs" dxfId="703" priority="67" operator="equal">
      <formula>3</formula>
    </cfRule>
    <cfRule type="cellIs" dxfId="702" priority="68" operator="equal">
      <formula>2</formula>
    </cfRule>
  </conditionalFormatting>
  <conditionalFormatting sqref="T32">
    <cfRule type="cellIs" dxfId="701" priority="54" operator="equal">
      <formula>3</formula>
    </cfRule>
    <cfRule type="cellIs" dxfId="700" priority="55" operator="equal">
      <formula>2</formula>
    </cfRule>
    <cfRule type="cellIs" dxfId="699" priority="59" operator="equal">
      <formula>1</formula>
    </cfRule>
    <cfRule type="cellIs" dxfId="698" priority="60" operator="equal">
      <formula>4</formula>
    </cfRule>
    <cfRule type="cellIs" dxfId="697" priority="61" operator="equal">
      <formula>3</formula>
    </cfRule>
    <cfRule type="cellIs" dxfId="696" priority="62" operator="equal">
      <formula>2</formula>
    </cfRule>
    <cfRule type="cellIs" dxfId="695" priority="63" operator="equal">
      <formula>1</formula>
    </cfRule>
  </conditionalFormatting>
  <conditionalFormatting sqref="T32">
    <cfRule type="cellIs" dxfId="694" priority="56" operator="equal">
      <formula>4</formula>
    </cfRule>
    <cfRule type="cellIs" dxfId="693" priority="57" operator="equal">
      <formula>3</formula>
    </cfRule>
    <cfRule type="cellIs" dxfId="692" priority="58" operator="equal">
      <formula>2</formula>
    </cfRule>
  </conditionalFormatting>
  <conditionalFormatting sqref="A221">
    <cfRule type="cellIs" dxfId="691" priority="33" operator="equal">
      <formula>3</formula>
    </cfRule>
    <cfRule type="cellIs" dxfId="690" priority="34" operator="equal">
      <formula>2</formula>
    </cfRule>
    <cfRule type="cellIs" dxfId="689" priority="38" operator="equal">
      <formula>1</formula>
    </cfRule>
    <cfRule type="cellIs" dxfId="688" priority="39" operator="equal">
      <formula>4</formula>
    </cfRule>
    <cfRule type="cellIs" dxfId="687" priority="40" operator="equal">
      <formula>3</formula>
    </cfRule>
    <cfRule type="cellIs" dxfId="686" priority="41" operator="equal">
      <formula>2</formula>
    </cfRule>
    <cfRule type="cellIs" dxfId="685" priority="42" operator="equal">
      <formula>1</formula>
    </cfRule>
  </conditionalFormatting>
  <conditionalFormatting sqref="A221">
    <cfRule type="cellIs" dxfId="684" priority="35" operator="equal">
      <formula>4</formula>
    </cfRule>
    <cfRule type="cellIs" dxfId="683" priority="36" operator="equal">
      <formula>3</formula>
    </cfRule>
    <cfRule type="cellIs" dxfId="682" priority="37" operator="equal">
      <formula>2</formula>
    </cfRule>
  </conditionalFormatting>
  <conditionalFormatting sqref="A221:A225">
    <cfRule type="cellIs" dxfId="681" priority="32" operator="equal">
      <formula>2</formula>
    </cfRule>
  </conditionalFormatting>
  <conditionalFormatting sqref="F80:F85 E15:E79">
    <cfRule type="cellIs" dxfId="680" priority="29" operator="equal">
      <formula>$N$14</formula>
    </cfRule>
  </conditionalFormatting>
  <conditionalFormatting sqref="F14:F79">
    <cfRule type="cellIs" dxfId="679" priority="28" operator="equal">
      <formula>$N$14</formula>
    </cfRule>
  </conditionalFormatting>
  <conditionalFormatting sqref="E80:E85">
    <cfRule type="cellIs" dxfId="678" priority="27" operator="equal">
      <formula>$N$14</formula>
    </cfRule>
  </conditionalFormatting>
  <conditionalFormatting sqref="E14">
    <cfRule type="cellIs" dxfId="677" priority="26" operator="equal">
      <formula>$N$14</formula>
    </cfRule>
  </conditionalFormatting>
  <conditionalFormatting sqref="G14:G79">
    <cfRule type="cellIs" dxfId="676" priority="25" operator="equal">
      <formula>$N$14</formula>
    </cfRule>
  </conditionalFormatting>
  <conditionalFormatting sqref="H14:H79">
    <cfRule type="cellIs" dxfId="675" priority="17" operator="equal">
      <formula>$N$14</formula>
    </cfRule>
  </conditionalFormatting>
  <conditionalFormatting sqref="P14">
    <cfRule type="cellIs" dxfId="674" priority="16" operator="equal">
      <formula>$N$34</formula>
    </cfRule>
  </conditionalFormatting>
  <conditionalFormatting sqref="P20">
    <cfRule type="cellIs" dxfId="673" priority="15" operator="equal">
      <formula>$N$34</formula>
    </cfRule>
  </conditionalFormatting>
  <conditionalFormatting sqref="P14:P25">
    <cfRule type="cellIs" dxfId="672" priority="14" operator="equal">
      <formula>$T$12</formula>
    </cfRule>
  </conditionalFormatting>
  <conditionalFormatting sqref="P26">
    <cfRule type="cellIs" dxfId="671" priority="13" operator="equal">
      <formula>$N$34</formula>
    </cfRule>
  </conditionalFormatting>
  <conditionalFormatting sqref="P32">
    <cfRule type="cellIs" dxfId="670" priority="12" operator="equal">
      <formula>$N$34</formula>
    </cfRule>
  </conditionalFormatting>
  <conditionalFormatting sqref="P26:P37">
    <cfRule type="cellIs" dxfId="669" priority="11" operator="equal">
      <formula>$T$12</formula>
    </cfRule>
  </conditionalFormatting>
  <conditionalFormatting sqref="P20">
    <cfRule type="cellIs" dxfId="668" priority="10" operator="equal">
      <formula>$N$34</formula>
    </cfRule>
  </conditionalFormatting>
  <conditionalFormatting sqref="P32">
    <cfRule type="cellIs" dxfId="667" priority="9" operator="equal">
      <formula>$N$34</formula>
    </cfRule>
  </conditionalFormatting>
  <conditionalFormatting sqref="P32">
    <cfRule type="cellIs" dxfId="666" priority="8" operator="equal">
      <formula>$N$34</formula>
    </cfRule>
  </conditionalFormatting>
  <conditionalFormatting sqref="R20">
    <cfRule type="cellIs" dxfId="665" priority="7" operator="equal">
      <formula>$N$34</formula>
    </cfRule>
  </conditionalFormatting>
  <conditionalFormatting sqref="R20:R25">
    <cfRule type="cellIs" dxfId="664" priority="6" operator="equal">
      <formula>$T$12</formula>
    </cfRule>
  </conditionalFormatting>
  <conditionalFormatting sqref="R14">
    <cfRule type="cellIs" dxfId="663" priority="5" operator="equal">
      <formula>$N$32</formula>
    </cfRule>
  </conditionalFormatting>
  <conditionalFormatting sqref="R26">
    <cfRule type="cellIs" dxfId="662" priority="4" operator="equal">
      <formula>$N$34</formula>
    </cfRule>
  </conditionalFormatting>
  <conditionalFormatting sqref="R26:R31">
    <cfRule type="cellIs" dxfId="661" priority="3" operator="equal">
      <formula>$T$12</formula>
    </cfRule>
  </conditionalFormatting>
  <conditionalFormatting sqref="R32">
    <cfRule type="cellIs" dxfId="660" priority="2" operator="equal">
      <formula>$N$34</formula>
    </cfRule>
  </conditionalFormatting>
  <conditionalFormatting sqref="R32:R37">
    <cfRule type="cellIs" dxfId="659" priority="1" operator="equal">
      <formula>$T$12</formula>
    </cfRule>
  </conditionalFormatting>
  <dataValidations count="1">
    <dataValidation type="whole" allowBlank="1" showInputMessage="1" showErrorMessage="1" errorTitle="error" error="Sólo se aceptan números enteros. " sqref="E14:I211">
      <formula1>0</formula1>
      <formula2>10000000000</formula2>
    </dataValidation>
  </dataValidations>
  <printOptions horizontalCentered="1"/>
  <pageMargins left="0.23622047244094491" right="0.23622047244094491" top="0.35433070866141736" bottom="0.55118110236220474" header="0.31496062992125984" footer="0.31496062992125984"/>
  <pageSetup scale="36" fitToHeight="0" orientation="landscape" r:id="rId1"/>
  <rowBreaks count="2" manualBreakCount="2">
    <brk id="137" max="18" man="1"/>
    <brk id="169" max="18"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'Base de Datos'!$D$248:$D$251</xm:f>
          </x14:formula1>
          <xm:sqref>T14 T20 T26 T32</xm:sqref>
        </x14:dataValidation>
        <x14:dataValidation type="list" allowBlank="1" showInputMessage="1" showErrorMessage="1">
          <x14:formula1>
            <xm:f>'Base de Datos'!$I$259:$I$260</xm:f>
          </x14:formula1>
          <xm:sqref>A221:A225</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tabColor rgb="FFBB1B3D"/>
    <pageSetUpPr fitToPage="1"/>
  </sheetPr>
  <dimension ref="A1:V933"/>
  <sheetViews>
    <sheetView showGridLines="0" view="pageBreakPreview" topLeftCell="D1" zoomScale="70" zoomScaleNormal="85" zoomScaleSheetLayoutView="70" workbookViewId="0">
      <selection activeCell="F37" sqref="F37"/>
    </sheetView>
  </sheetViews>
  <sheetFormatPr baseColWidth="10" defaultColWidth="10" defaultRowHeight="14.25"/>
  <cols>
    <col min="1" max="1" width="6.625" style="28" customWidth="1"/>
    <col min="2" max="2" width="34.5" style="28" bestFit="1" customWidth="1"/>
    <col min="3" max="3" width="19.125" style="156" customWidth="1"/>
    <col min="4" max="4" width="33.625" style="156" bestFit="1" customWidth="1"/>
    <col min="5" max="5" width="7.75" style="155" customWidth="1"/>
    <col min="6" max="6" width="12.25" style="28" customWidth="1"/>
    <col min="7" max="8" width="10.5" style="28" customWidth="1"/>
    <col min="9" max="9" width="11.375" style="28" customWidth="1"/>
    <col min="10" max="13" width="11.625" style="28" customWidth="1"/>
    <col min="14" max="14" width="7.25" style="28" customWidth="1"/>
    <col min="15" max="15" width="24.75" style="52" customWidth="1"/>
    <col min="16" max="16" width="36" style="52" customWidth="1"/>
    <col min="17" max="17" width="10" style="52"/>
    <col min="18" max="19" width="36" style="52" customWidth="1"/>
    <col min="20" max="20" width="3.75" style="52" customWidth="1"/>
    <col min="21" max="22" width="34.75" style="52" customWidth="1"/>
    <col min="23" max="16384" width="10" style="28"/>
  </cols>
  <sheetData>
    <row r="1" spans="1:22" ht="19.5" customHeight="1">
      <c r="A1" s="566" t="s">
        <v>470</v>
      </c>
      <c r="B1" s="566"/>
      <c r="C1" s="566"/>
      <c r="D1" s="566"/>
      <c r="E1" s="566"/>
      <c r="F1" s="566"/>
      <c r="G1" s="566"/>
      <c r="H1" s="566"/>
      <c r="I1" s="566"/>
      <c r="J1" s="566"/>
      <c r="K1" s="566"/>
      <c r="L1" s="566"/>
      <c r="M1" s="566"/>
      <c r="N1" s="566"/>
      <c r="O1" s="566"/>
      <c r="P1" s="566"/>
      <c r="Q1" s="566"/>
      <c r="R1" s="566"/>
      <c r="S1" s="566"/>
      <c r="T1" s="28"/>
      <c r="U1" s="28"/>
      <c r="V1" s="28"/>
    </row>
    <row r="2" spans="1:22" s="269" customFormat="1" ht="14.25" customHeight="1">
      <c r="A2" s="567" t="s">
        <v>471</v>
      </c>
      <c r="B2" s="567"/>
      <c r="C2" s="567"/>
      <c r="D2" s="567"/>
      <c r="E2" s="567"/>
      <c r="F2" s="567"/>
      <c r="G2" s="567"/>
      <c r="H2" s="567"/>
      <c r="I2" s="567"/>
      <c r="J2" s="567"/>
      <c r="K2" s="567"/>
      <c r="L2" s="567"/>
      <c r="M2" s="567"/>
      <c r="N2" s="567"/>
      <c r="O2" s="567"/>
      <c r="P2" s="567"/>
      <c r="Q2" s="567"/>
      <c r="R2" s="567"/>
      <c r="S2" s="567"/>
    </row>
    <row r="3" spans="1:22" s="269" customFormat="1" ht="14.25" customHeight="1">
      <c r="A3" s="567" t="s">
        <v>472</v>
      </c>
      <c r="B3" s="567"/>
      <c r="C3" s="567"/>
      <c r="D3" s="567"/>
      <c r="E3" s="567"/>
      <c r="F3" s="567"/>
      <c r="G3" s="567"/>
      <c r="H3" s="567"/>
      <c r="I3" s="567"/>
      <c r="J3" s="567"/>
      <c r="K3" s="567"/>
      <c r="L3" s="567"/>
      <c r="M3" s="567"/>
      <c r="N3" s="567"/>
      <c r="O3" s="567"/>
      <c r="P3" s="567"/>
      <c r="Q3" s="567"/>
      <c r="R3" s="567"/>
      <c r="S3" s="567"/>
    </row>
    <row r="4" spans="1:22" s="269" customFormat="1" ht="14.25" customHeight="1">
      <c r="A4" s="567" t="s">
        <v>514</v>
      </c>
      <c r="B4" s="567"/>
      <c r="C4" s="567"/>
      <c r="D4" s="567"/>
      <c r="E4" s="567"/>
      <c r="F4" s="567"/>
      <c r="G4" s="567"/>
      <c r="H4" s="567"/>
      <c r="I4" s="567"/>
      <c r="J4" s="567"/>
      <c r="K4" s="567"/>
      <c r="L4" s="567"/>
      <c r="M4" s="567"/>
      <c r="N4" s="567"/>
      <c r="O4" s="567"/>
      <c r="P4" s="567"/>
      <c r="Q4" s="567"/>
      <c r="R4" s="567"/>
      <c r="S4" s="567"/>
    </row>
    <row r="5" spans="1:22" s="269" customFormat="1" ht="16.5" customHeight="1">
      <c r="C5" s="270"/>
      <c r="D5" s="270"/>
      <c r="E5" s="270"/>
      <c r="F5" s="270"/>
      <c r="G5" s="270"/>
      <c r="H5" s="270"/>
      <c r="I5" s="270"/>
      <c r="J5" s="270"/>
      <c r="K5" s="270"/>
      <c r="L5" s="270"/>
      <c r="M5" s="270"/>
      <c r="N5" s="270"/>
    </row>
    <row r="6" spans="1:22" ht="30" customHeight="1">
      <c r="A6" s="565" t="str">
        <f>CONCATENATE(Portada!A8:J8)</f>
        <v>Zacatecas</v>
      </c>
      <c r="B6" s="565"/>
      <c r="C6" s="565"/>
      <c r="D6" s="565"/>
      <c r="E6" s="565"/>
      <c r="F6" s="565"/>
      <c r="G6" s="565"/>
      <c r="H6" s="565"/>
      <c r="I6" s="565"/>
      <c r="J6" s="565"/>
      <c r="K6" s="565"/>
      <c r="L6" s="565"/>
      <c r="M6" s="565"/>
      <c r="N6" s="565"/>
      <c r="O6" s="565"/>
      <c r="P6" s="565"/>
      <c r="Q6" s="565"/>
      <c r="R6" s="565"/>
      <c r="S6" s="565"/>
      <c r="T6" s="28"/>
      <c r="U6" s="28"/>
      <c r="V6" s="28"/>
    </row>
    <row r="7" spans="1:22" ht="42.75" customHeight="1">
      <c r="A7" s="568" t="s">
        <v>816</v>
      </c>
      <c r="B7" s="568"/>
      <c r="C7" s="568"/>
      <c r="D7" s="568"/>
      <c r="E7" s="568"/>
      <c r="F7" s="568"/>
      <c r="G7" s="568"/>
      <c r="H7" s="568"/>
      <c r="I7" s="568"/>
      <c r="J7" s="568"/>
      <c r="K7" s="568"/>
      <c r="L7" s="568"/>
      <c r="M7" s="568"/>
      <c r="N7" s="568"/>
      <c r="O7" s="568"/>
      <c r="P7" s="568"/>
      <c r="Q7" s="568"/>
      <c r="R7" s="568"/>
      <c r="S7" s="568"/>
      <c r="T7" s="28"/>
      <c r="U7" s="28"/>
      <c r="V7" s="28"/>
    </row>
    <row r="8" spans="1:22" ht="15.75" customHeight="1">
      <c r="A8" s="29"/>
      <c r="E8" s="28"/>
      <c r="O8" s="28"/>
      <c r="P8" s="28"/>
      <c r="Q8" s="28"/>
      <c r="R8" s="28"/>
      <c r="S8" s="28"/>
      <c r="T8" s="28"/>
      <c r="U8" s="28"/>
      <c r="V8" s="28"/>
    </row>
    <row r="9" spans="1:22" ht="20.25" customHeight="1">
      <c r="A9" s="613" t="s">
        <v>556</v>
      </c>
      <c r="B9" s="613"/>
      <c r="C9" s="613"/>
      <c r="D9" s="613"/>
      <c r="E9" s="613"/>
      <c r="F9" s="613"/>
      <c r="G9" s="613"/>
      <c r="H9" s="613"/>
      <c r="I9" s="613"/>
      <c r="J9" s="613"/>
      <c r="K9" s="613"/>
      <c r="L9" s="613"/>
      <c r="M9" s="613"/>
      <c r="N9" s="613"/>
      <c r="O9" s="613"/>
      <c r="P9" s="613"/>
      <c r="Q9" s="613"/>
      <c r="R9" s="613"/>
      <c r="S9" s="613"/>
      <c r="T9" s="28"/>
      <c r="U9" s="28"/>
      <c r="V9" s="28"/>
    </row>
    <row r="10" spans="1:22" ht="20.25" customHeight="1">
      <c r="A10" s="274"/>
      <c r="B10" s="274"/>
      <c r="C10" s="274"/>
      <c r="D10" s="274"/>
      <c r="E10" s="274"/>
      <c r="F10" s="274"/>
      <c r="G10" s="274"/>
      <c r="H10" s="274"/>
      <c r="I10" s="274"/>
      <c r="J10" s="274"/>
      <c r="K10" s="274"/>
      <c r="L10" s="274"/>
      <c r="M10" s="274"/>
      <c r="N10" s="274"/>
      <c r="O10" s="28"/>
      <c r="P10" s="28"/>
      <c r="Q10" s="28"/>
      <c r="R10" s="28"/>
      <c r="S10" s="28"/>
      <c r="T10" s="28"/>
      <c r="U10" s="28"/>
      <c r="V10" s="28"/>
    </row>
    <row r="11" spans="1:22" ht="20.25" customHeight="1">
      <c r="A11" s="274"/>
      <c r="B11" s="274"/>
      <c r="C11" s="274"/>
      <c r="D11" s="274"/>
      <c r="E11" s="274"/>
      <c r="F11" s="274"/>
      <c r="G11" s="274"/>
      <c r="H11" s="274"/>
      <c r="I11" s="274"/>
      <c r="J11" s="274"/>
      <c r="K11" s="274"/>
      <c r="L11" s="274"/>
      <c r="M11" s="274"/>
      <c r="N11" s="274"/>
      <c r="O11" s="28"/>
      <c r="P11" s="28"/>
      <c r="Q11" s="28"/>
      <c r="R11" s="28"/>
      <c r="S11" s="28"/>
      <c r="T11" s="28"/>
      <c r="U11" s="28"/>
      <c r="V11" s="28"/>
    </row>
    <row r="12" spans="1:22" ht="18.75" customHeight="1">
      <c r="A12" s="601" t="s">
        <v>473</v>
      </c>
      <c r="B12" s="601" t="s">
        <v>474</v>
      </c>
      <c r="C12" s="601" t="s">
        <v>475</v>
      </c>
      <c r="D12" s="601" t="s">
        <v>476</v>
      </c>
      <c r="E12" s="601" t="s">
        <v>477</v>
      </c>
      <c r="F12" s="605" t="s">
        <v>478</v>
      </c>
      <c r="G12" s="605"/>
      <c r="H12" s="605"/>
      <c r="I12" s="605"/>
      <c r="J12" s="605" t="s">
        <v>479</v>
      </c>
      <c r="K12" s="605"/>
      <c r="L12" s="605"/>
      <c r="M12" s="605"/>
      <c r="O12" s="28"/>
      <c r="P12" s="610" t="s">
        <v>815</v>
      </c>
      <c r="Q12" s="419"/>
      <c r="R12" s="610" t="s">
        <v>814</v>
      </c>
      <c r="S12" s="579" t="s">
        <v>739</v>
      </c>
      <c r="T12" s="579" t="s">
        <v>587</v>
      </c>
      <c r="U12" s="579"/>
      <c r="V12" s="580" t="s">
        <v>588</v>
      </c>
    </row>
    <row r="13" spans="1:22" ht="69.75" customHeight="1">
      <c r="A13" s="602"/>
      <c r="B13" s="602"/>
      <c r="C13" s="602"/>
      <c r="D13" s="602"/>
      <c r="E13" s="602"/>
      <c r="F13" s="263" t="s">
        <v>480</v>
      </c>
      <c r="G13" s="263" t="s">
        <v>481</v>
      </c>
      <c r="H13" s="263" t="s">
        <v>482</v>
      </c>
      <c r="I13" s="263" t="s">
        <v>483</v>
      </c>
      <c r="J13" s="53" t="s">
        <v>484</v>
      </c>
      <c r="K13" s="53" t="s">
        <v>485</v>
      </c>
      <c r="L13" s="53" t="s">
        <v>486</v>
      </c>
      <c r="M13" s="53" t="s">
        <v>487</v>
      </c>
      <c r="O13" s="28"/>
      <c r="P13" s="610"/>
      <c r="Q13" s="557"/>
      <c r="R13" s="610"/>
      <c r="S13" s="579"/>
      <c r="T13" s="579"/>
      <c r="U13" s="579"/>
      <c r="V13" s="580"/>
    </row>
    <row r="14" spans="1:22" ht="15" customHeight="1">
      <c r="A14" s="653">
        <v>1</v>
      </c>
      <c r="B14" s="636" t="str">
        <f>'1.Metas ATD H.'!B16</f>
        <v>Zacatecas</v>
      </c>
      <c r="C14" s="656" t="s">
        <v>3</v>
      </c>
      <c r="D14" s="180" t="s">
        <v>529</v>
      </c>
      <c r="E14" s="515">
        <v>0</v>
      </c>
      <c r="F14" s="500">
        <v>0</v>
      </c>
      <c r="G14" s="33"/>
      <c r="H14" s="33"/>
      <c r="I14" s="33"/>
      <c r="J14" s="34" t="str">
        <f t="shared" ref="J14:J77" si="0">IFERROR((F14/E14),"")</f>
        <v/>
      </c>
      <c r="K14" s="34" t="str">
        <f t="shared" ref="K14:K77" si="1">IFERROR(((F14+G14)/E14),"")</f>
        <v/>
      </c>
      <c r="L14" s="34" t="str">
        <f t="shared" ref="L14:L77" si="2">IFERROR(((F14+G14+H14)/E14),"")</f>
        <v/>
      </c>
      <c r="M14" s="34" t="str">
        <f t="shared" ref="M14:M77" si="3">IFERROR(((F14+G14+H14+I14)/E14),"")</f>
        <v/>
      </c>
      <c r="O14" s="609" t="s">
        <v>3</v>
      </c>
      <c r="P14" s="577" t="s">
        <v>907</v>
      </c>
      <c r="Q14" s="28"/>
      <c r="R14" s="642" t="s">
        <v>908</v>
      </c>
      <c r="S14" s="635"/>
      <c r="T14" s="581">
        <v>0</v>
      </c>
      <c r="U14" s="584" t="str">
        <f>CONCATENATE(IF(T14=0,"",IF(T14=1,'Base de Datos'!$E$249,IF(T14=2,'Base de Datos'!$E$250,IF(T14=3,'Base de Datos'!$E$251)))))</f>
        <v/>
      </c>
      <c r="V14" s="588"/>
    </row>
    <row r="15" spans="1:22" ht="28.5">
      <c r="A15" s="654"/>
      <c r="B15" s="637"/>
      <c r="C15" s="661"/>
      <c r="D15" s="181" t="s">
        <v>515</v>
      </c>
      <c r="E15" s="498">
        <v>2</v>
      </c>
      <c r="F15" s="500">
        <v>0</v>
      </c>
      <c r="G15" s="33"/>
      <c r="H15" s="33"/>
      <c r="I15" s="33"/>
      <c r="J15" s="34">
        <f t="shared" si="0"/>
        <v>0</v>
      </c>
      <c r="K15" s="34">
        <f t="shared" si="1"/>
        <v>0</v>
      </c>
      <c r="L15" s="34">
        <f t="shared" si="2"/>
        <v>0</v>
      </c>
      <c r="M15" s="34">
        <f t="shared" si="3"/>
        <v>0</v>
      </c>
      <c r="O15" s="609"/>
      <c r="P15" s="578"/>
      <c r="Q15" s="28"/>
      <c r="R15" s="643"/>
      <c r="S15" s="607"/>
      <c r="T15" s="582"/>
      <c r="U15" s="585"/>
      <c r="V15" s="589"/>
    </row>
    <row r="16" spans="1:22" ht="15" customHeight="1">
      <c r="A16" s="654"/>
      <c r="B16" s="637"/>
      <c r="C16" s="661"/>
      <c r="D16" s="181" t="s">
        <v>516</v>
      </c>
      <c r="E16" s="492">
        <v>89</v>
      </c>
      <c r="F16" s="500">
        <v>5</v>
      </c>
      <c r="G16" s="33">
        <v>32</v>
      </c>
      <c r="H16" s="33">
        <v>79</v>
      </c>
      <c r="I16" s="33"/>
      <c r="J16" s="34">
        <f t="shared" si="0"/>
        <v>5.6179775280898875E-2</v>
      </c>
      <c r="K16" s="34">
        <f t="shared" si="1"/>
        <v>0.4157303370786517</v>
      </c>
      <c r="L16" s="34">
        <f t="shared" si="2"/>
        <v>1.303370786516854</v>
      </c>
      <c r="M16" s="34">
        <f t="shared" si="3"/>
        <v>1.303370786516854</v>
      </c>
      <c r="O16" s="609"/>
      <c r="P16" s="578"/>
      <c r="Q16" s="28"/>
      <c r="R16" s="643"/>
      <c r="S16" s="607"/>
      <c r="T16" s="582"/>
      <c r="U16" s="585"/>
      <c r="V16" s="589"/>
    </row>
    <row r="17" spans="1:22" ht="15" customHeight="1">
      <c r="A17" s="654"/>
      <c r="B17" s="637"/>
      <c r="C17" s="661"/>
      <c r="D17" s="181" t="s">
        <v>517</v>
      </c>
      <c r="E17" s="515">
        <v>0</v>
      </c>
      <c r="F17" s="500">
        <v>0</v>
      </c>
      <c r="G17" s="33"/>
      <c r="H17" s="33"/>
      <c r="I17" s="33"/>
      <c r="J17" s="34" t="str">
        <f t="shared" si="0"/>
        <v/>
      </c>
      <c r="K17" s="34" t="str">
        <f t="shared" si="1"/>
        <v/>
      </c>
      <c r="L17" s="34" t="str">
        <f t="shared" si="2"/>
        <v/>
      </c>
      <c r="M17" s="34" t="str">
        <f t="shared" si="3"/>
        <v/>
      </c>
      <c r="O17" s="609"/>
      <c r="P17" s="578"/>
      <c r="Q17" s="28"/>
      <c r="R17" s="643"/>
      <c r="S17" s="607"/>
      <c r="T17" s="582"/>
      <c r="U17" s="585"/>
      <c r="V17" s="589"/>
    </row>
    <row r="18" spans="1:22" ht="15" customHeight="1">
      <c r="A18" s="654"/>
      <c r="B18" s="637"/>
      <c r="C18" s="661"/>
      <c r="D18" s="180" t="s">
        <v>702</v>
      </c>
      <c r="E18" s="515">
        <v>0</v>
      </c>
      <c r="F18" s="500">
        <v>0</v>
      </c>
      <c r="G18" s="33"/>
      <c r="H18" s="33"/>
      <c r="I18" s="33"/>
      <c r="J18" s="34" t="str">
        <f t="shared" si="0"/>
        <v/>
      </c>
      <c r="K18" s="34" t="str">
        <f t="shared" si="1"/>
        <v/>
      </c>
      <c r="L18" s="34" t="str">
        <f t="shared" si="2"/>
        <v/>
      </c>
      <c r="M18" s="34" t="str">
        <f t="shared" si="3"/>
        <v/>
      </c>
      <c r="O18" s="609"/>
      <c r="P18" s="578"/>
      <c r="Q18" s="57"/>
      <c r="R18" s="643"/>
      <c r="S18" s="607"/>
      <c r="T18" s="582"/>
      <c r="U18" s="585"/>
      <c r="V18" s="589"/>
    </row>
    <row r="19" spans="1:22" ht="15" customHeight="1">
      <c r="A19" s="654"/>
      <c r="B19" s="637"/>
      <c r="C19" s="657"/>
      <c r="D19" s="181" t="s">
        <v>541</v>
      </c>
      <c r="E19" s="498">
        <v>12</v>
      </c>
      <c r="F19" s="500">
        <v>0</v>
      </c>
      <c r="G19" s="33"/>
      <c r="H19" s="33"/>
      <c r="I19" s="33"/>
      <c r="J19" s="34">
        <f t="shared" si="0"/>
        <v>0</v>
      </c>
      <c r="K19" s="34">
        <f t="shared" si="1"/>
        <v>0</v>
      </c>
      <c r="L19" s="34">
        <f t="shared" si="2"/>
        <v>0</v>
      </c>
      <c r="M19" s="34">
        <f t="shared" si="3"/>
        <v>0</v>
      </c>
      <c r="O19" s="609"/>
      <c r="P19" s="578"/>
      <c r="Q19" s="79"/>
      <c r="R19" s="644"/>
      <c r="S19" s="607"/>
      <c r="T19" s="583"/>
      <c r="U19" s="586"/>
      <c r="V19" s="590"/>
    </row>
    <row r="20" spans="1:22" ht="15" customHeight="1">
      <c r="A20" s="654"/>
      <c r="B20" s="637"/>
      <c r="C20" s="656" t="s">
        <v>4</v>
      </c>
      <c r="D20" s="180" t="s">
        <v>529</v>
      </c>
      <c r="E20" s="515">
        <v>0</v>
      </c>
      <c r="F20" s="500">
        <v>0</v>
      </c>
      <c r="G20" s="33"/>
      <c r="H20" s="33"/>
      <c r="I20" s="33"/>
      <c r="J20" s="34" t="str">
        <f t="shared" si="0"/>
        <v/>
      </c>
      <c r="K20" s="34" t="str">
        <f t="shared" si="1"/>
        <v/>
      </c>
      <c r="L20" s="34" t="str">
        <f t="shared" si="2"/>
        <v/>
      </c>
      <c r="M20" s="34" t="str">
        <f t="shared" si="3"/>
        <v/>
      </c>
      <c r="O20" s="609" t="s">
        <v>4</v>
      </c>
      <c r="P20" s="577" t="s">
        <v>907</v>
      </c>
      <c r="Q20" s="28"/>
      <c r="R20" s="642" t="s">
        <v>908</v>
      </c>
      <c r="S20" s="607"/>
      <c r="T20" s="581">
        <v>0</v>
      </c>
      <c r="U20" s="584" t="str">
        <f>CONCATENATE(IF(T20=0,"",IF(T20=1,'Base de Datos'!$E$249,IF(T20=2,'Base de Datos'!$E$250,IF(T20=3,'Base de Datos'!$E$251)))))</f>
        <v/>
      </c>
      <c r="V20" s="588"/>
    </row>
    <row r="21" spans="1:22" ht="15" customHeight="1">
      <c r="A21" s="654"/>
      <c r="B21" s="637"/>
      <c r="C21" s="661"/>
      <c r="D21" s="181" t="s">
        <v>515</v>
      </c>
      <c r="E21" s="498">
        <v>3</v>
      </c>
      <c r="F21" s="500">
        <v>0</v>
      </c>
      <c r="G21" s="33"/>
      <c r="H21" s="33"/>
      <c r="I21" s="33"/>
      <c r="J21" s="34">
        <f t="shared" si="0"/>
        <v>0</v>
      </c>
      <c r="K21" s="34">
        <f t="shared" si="1"/>
        <v>0</v>
      </c>
      <c r="L21" s="34">
        <f t="shared" si="2"/>
        <v>0</v>
      </c>
      <c r="M21" s="34">
        <f t="shared" si="3"/>
        <v>0</v>
      </c>
      <c r="O21" s="609"/>
      <c r="P21" s="578"/>
      <c r="Q21" s="28"/>
      <c r="R21" s="643"/>
      <c r="S21" s="607"/>
      <c r="T21" s="582"/>
      <c r="U21" s="585"/>
      <c r="V21" s="589"/>
    </row>
    <row r="22" spans="1:22" ht="15" customHeight="1">
      <c r="A22" s="654"/>
      <c r="B22" s="637"/>
      <c r="C22" s="661"/>
      <c r="D22" s="181" t="s">
        <v>516</v>
      </c>
      <c r="E22" s="492">
        <v>199</v>
      </c>
      <c r="F22" s="500">
        <v>1</v>
      </c>
      <c r="G22" s="33">
        <v>115</v>
      </c>
      <c r="H22" s="33">
        <v>105</v>
      </c>
      <c r="I22" s="33"/>
      <c r="J22" s="34">
        <f t="shared" si="0"/>
        <v>5.0251256281407036E-3</v>
      </c>
      <c r="K22" s="34">
        <f t="shared" si="1"/>
        <v>0.58291457286432158</v>
      </c>
      <c r="L22" s="34">
        <f t="shared" si="2"/>
        <v>1.1105527638190955</v>
      </c>
      <c r="M22" s="34">
        <f t="shared" si="3"/>
        <v>1.1105527638190955</v>
      </c>
      <c r="O22" s="609"/>
      <c r="P22" s="578"/>
      <c r="Q22" s="28"/>
      <c r="R22" s="643"/>
      <c r="S22" s="607"/>
      <c r="T22" s="582"/>
      <c r="U22" s="585"/>
      <c r="V22" s="589"/>
    </row>
    <row r="23" spans="1:22" ht="15" customHeight="1">
      <c r="A23" s="654"/>
      <c r="B23" s="637"/>
      <c r="C23" s="661"/>
      <c r="D23" s="181" t="s">
        <v>517</v>
      </c>
      <c r="E23" s="515">
        <v>1</v>
      </c>
      <c r="F23" s="500">
        <v>0</v>
      </c>
      <c r="G23" s="33">
        <v>1</v>
      </c>
      <c r="H23" s="33"/>
      <c r="I23" s="33"/>
      <c r="J23" s="34">
        <f t="shared" si="0"/>
        <v>0</v>
      </c>
      <c r="K23" s="34">
        <f t="shared" si="1"/>
        <v>1</v>
      </c>
      <c r="L23" s="34">
        <f t="shared" si="2"/>
        <v>1</v>
      </c>
      <c r="M23" s="34">
        <f t="shared" si="3"/>
        <v>1</v>
      </c>
      <c r="O23" s="609"/>
      <c r="P23" s="578"/>
      <c r="Q23" s="28"/>
      <c r="R23" s="643"/>
      <c r="S23" s="607"/>
      <c r="T23" s="582"/>
      <c r="U23" s="585"/>
      <c r="V23" s="589"/>
    </row>
    <row r="24" spans="1:22" ht="15" customHeight="1">
      <c r="A24" s="654"/>
      <c r="B24" s="637"/>
      <c r="C24" s="661"/>
      <c r="D24" s="180" t="s">
        <v>702</v>
      </c>
      <c r="E24" s="515">
        <v>0</v>
      </c>
      <c r="F24" s="500">
        <v>0</v>
      </c>
      <c r="G24" s="33"/>
      <c r="H24" s="33"/>
      <c r="I24" s="33"/>
      <c r="J24" s="34" t="str">
        <f t="shared" si="0"/>
        <v/>
      </c>
      <c r="K24" s="34" t="str">
        <f t="shared" si="1"/>
        <v/>
      </c>
      <c r="L24" s="34" t="str">
        <f t="shared" si="2"/>
        <v/>
      </c>
      <c r="M24" s="34" t="str">
        <f t="shared" si="3"/>
        <v/>
      </c>
      <c r="O24" s="609"/>
      <c r="P24" s="578"/>
      <c r="Q24" s="57"/>
      <c r="R24" s="643"/>
      <c r="S24" s="607"/>
      <c r="T24" s="582"/>
      <c r="U24" s="585"/>
      <c r="V24" s="589"/>
    </row>
    <row r="25" spans="1:22" ht="15" customHeight="1">
      <c r="A25" s="654"/>
      <c r="B25" s="637"/>
      <c r="C25" s="657"/>
      <c r="D25" s="181" t="s">
        <v>541</v>
      </c>
      <c r="E25" s="498">
        <v>10</v>
      </c>
      <c r="F25" s="500">
        <v>0</v>
      </c>
      <c r="G25" s="33"/>
      <c r="H25" s="33"/>
      <c r="I25" s="33"/>
      <c r="J25" s="34">
        <f t="shared" si="0"/>
        <v>0</v>
      </c>
      <c r="K25" s="34">
        <f t="shared" si="1"/>
        <v>0</v>
      </c>
      <c r="L25" s="34">
        <f t="shared" si="2"/>
        <v>0</v>
      </c>
      <c r="M25" s="34">
        <f t="shared" si="3"/>
        <v>0</v>
      </c>
      <c r="O25" s="609"/>
      <c r="P25" s="578"/>
      <c r="Q25" s="79"/>
      <c r="R25" s="644"/>
      <c r="S25" s="607"/>
      <c r="T25" s="583"/>
      <c r="U25" s="586"/>
      <c r="V25" s="590"/>
    </row>
    <row r="26" spans="1:22" ht="15" customHeight="1">
      <c r="A26" s="654"/>
      <c r="B26" s="637"/>
      <c r="C26" s="656" t="s">
        <v>5</v>
      </c>
      <c r="D26" s="180" t="s">
        <v>529</v>
      </c>
      <c r="E26" s="515">
        <v>0</v>
      </c>
      <c r="F26" s="500">
        <v>0</v>
      </c>
      <c r="G26" s="33"/>
      <c r="H26" s="33"/>
      <c r="I26" s="33"/>
      <c r="J26" s="34" t="str">
        <f t="shared" si="0"/>
        <v/>
      </c>
      <c r="K26" s="34" t="str">
        <f t="shared" si="1"/>
        <v/>
      </c>
      <c r="L26" s="34" t="str">
        <f t="shared" si="2"/>
        <v/>
      </c>
      <c r="M26" s="34" t="str">
        <f t="shared" si="3"/>
        <v/>
      </c>
      <c r="O26" s="609" t="s">
        <v>738</v>
      </c>
      <c r="P26" s="577" t="s">
        <v>909</v>
      </c>
      <c r="Q26" s="28"/>
      <c r="R26" s="642" t="s">
        <v>908</v>
      </c>
      <c r="S26" s="607"/>
      <c r="T26" s="581">
        <v>0</v>
      </c>
      <c r="U26" s="584" t="str">
        <f>CONCATENATE(IF(T26=0,"",IF(T26=1,'Base de Datos'!$E$249,IF(T26=2,'Base de Datos'!$E$250,IF(T26=3,'Base de Datos'!$E$251)))))</f>
        <v/>
      </c>
      <c r="V26" s="588"/>
    </row>
    <row r="27" spans="1:22" ht="15" customHeight="1">
      <c r="A27" s="654"/>
      <c r="B27" s="637"/>
      <c r="C27" s="661"/>
      <c r="D27" s="181" t="s">
        <v>515</v>
      </c>
      <c r="E27" s="492">
        <v>13</v>
      </c>
      <c r="F27" s="500">
        <v>3</v>
      </c>
      <c r="G27" s="33">
        <v>4</v>
      </c>
      <c r="H27" s="33">
        <v>7</v>
      </c>
      <c r="I27" s="33"/>
      <c r="J27" s="34">
        <f t="shared" si="0"/>
        <v>0.23076923076923078</v>
      </c>
      <c r="K27" s="34">
        <f t="shared" si="1"/>
        <v>0.53846153846153844</v>
      </c>
      <c r="L27" s="34">
        <f t="shared" si="2"/>
        <v>1.0769230769230769</v>
      </c>
      <c r="M27" s="34">
        <f t="shared" si="3"/>
        <v>1.0769230769230769</v>
      </c>
      <c r="O27" s="609"/>
      <c r="P27" s="578"/>
      <c r="Q27" s="28"/>
      <c r="R27" s="643"/>
      <c r="S27" s="607"/>
      <c r="T27" s="582"/>
      <c r="U27" s="585"/>
      <c r="V27" s="589"/>
    </row>
    <row r="28" spans="1:22" ht="15" customHeight="1">
      <c r="A28" s="654"/>
      <c r="B28" s="637"/>
      <c r="C28" s="661"/>
      <c r="D28" s="181" t="s">
        <v>516</v>
      </c>
      <c r="E28" s="515">
        <v>0</v>
      </c>
      <c r="F28" s="500">
        <v>0</v>
      </c>
      <c r="G28" s="33">
        <v>33</v>
      </c>
      <c r="H28" s="33">
        <v>66</v>
      </c>
      <c r="I28" s="33"/>
      <c r="J28" s="34" t="str">
        <f t="shared" si="0"/>
        <v/>
      </c>
      <c r="K28" s="34" t="str">
        <f t="shared" si="1"/>
        <v/>
      </c>
      <c r="L28" s="34" t="str">
        <f t="shared" si="2"/>
        <v/>
      </c>
      <c r="M28" s="34" t="str">
        <f t="shared" si="3"/>
        <v/>
      </c>
      <c r="O28" s="609"/>
      <c r="P28" s="578"/>
      <c r="Q28" s="28"/>
      <c r="R28" s="643"/>
      <c r="S28" s="607"/>
      <c r="T28" s="582"/>
      <c r="U28" s="585"/>
      <c r="V28" s="589"/>
    </row>
    <row r="29" spans="1:22" ht="15" customHeight="1">
      <c r="A29" s="654"/>
      <c r="B29" s="637"/>
      <c r="C29" s="661"/>
      <c r="D29" s="181" t="s">
        <v>517</v>
      </c>
      <c r="E29" s="498">
        <v>1</v>
      </c>
      <c r="F29" s="500">
        <v>0</v>
      </c>
      <c r="G29" s="33"/>
      <c r="H29" s="33"/>
      <c r="I29" s="33"/>
      <c r="J29" s="34">
        <f t="shared" si="0"/>
        <v>0</v>
      </c>
      <c r="K29" s="34">
        <f t="shared" si="1"/>
        <v>0</v>
      </c>
      <c r="L29" s="34">
        <f t="shared" si="2"/>
        <v>0</v>
      </c>
      <c r="M29" s="34">
        <f t="shared" si="3"/>
        <v>0</v>
      </c>
      <c r="O29" s="609"/>
      <c r="P29" s="578"/>
      <c r="Q29" s="28"/>
      <c r="R29" s="643"/>
      <c r="S29" s="607"/>
      <c r="T29" s="582"/>
      <c r="U29" s="585"/>
      <c r="V29" s="589"/>
    </row>
    <row r="30" spans="1:22" ht="15" customHeight="1">
      <c r="A30" s="654"/>
      <c r="B30" s="637"/>
      <c r="C30" s="661"/>
      <c r="D30" s="180" t="s">
        <v>702</v>
      </c>
      <c r="E30" s="515">
        <v>0</v>
      </c>
      <c r="F30" s="500">
        <v>0</v>
      </c>
      <c r="G30" s="33"/>
      <c r="H30" s="33"/>
      <c r="I30" s="33"/>
      <c r="J30" s="34" t="str">
        <f t="shared" si="0"/>
        <v/>
      </c>
      <c r="K30" s="34" t="str">
        <f t="shared" si="1"/>
        <v/>
      </c>
      <c r="L30" s="34" t="str">
        <f t="shared" si="2"/>
        <v/>
      </c>
      <c r="M30" s="34" t="str">
        <f t="shared" si="3"/>
        <v/>
      </c>
      <c r="O30" s="609"/>
      <c r="P30" s="578"/>
      <c r="Q30" s="28"/>
      <c r="R30" s="643"/>
      <c r="S30" s="607"/>
      <c r="T30" s="582"/>
      <c r="U30" s="585"/>
      <c r="V30" s="589"/>
    </row>
    <row r="31" spans="1:22" ht="15" customHeight="1">
      <c r="A31" s="654"/>
      <c r="B31" s="637"/>
      <c r="C31" s="661"/>
      <c r="D31" s="181" t="s">
        <v>541</v>
      </c>
      <c r="E31" s="498">
        <v>10</v>
      </c>
      <c r="F31" s="500">
        <v>0</v>
      </c>
      <c r="G31" s="33"/>
      <c r="H31" s="33"/>
      <c r="I31" s="33"/>
      <c r="J31" s="34">
        <f t="shared" si="0"/>
        <v>0</v>
      </c>
      <c r="K31" s="34">
        <f t="shared" si="1"/>
        <v>0</v>
      </c>
      <c r="L31" s="34">
        <f t="shared" si="2"/>
        <v>0</v>
      </c>
      <c r="M31" s="34">
        <f t="shared" si="3"/>
        <v>0</v>
      </c>
      <c r="O31" s="609"/>
      <c r="P31" s="578"/>
      <c r="Q31" s="28"/>
      <c r="R31" s="644"/>
      <c r="S31" s="607"/>
      <c r="T31" s="583"/>
      <c r="U31" s="586"/>
      <c r="V31" s="590"/>
    </row>
    <row r="32" spans="1:22" ht="15" customHeight="1">
      <c r="A32" s="654"/>
      <c r="B32" s="637"/>
      <c r="C32" s="657"/>
      <c r="D32" s="180" t="s">
        <v>582</v>
      </c>
      <c r="E32" s="492">
        <v>24</v>
      </c>
      <c r="F32" s="500">
        <v>3</v>
      </c>
      <c r="G32" s="33">
        <v>5</v>
      </c>
      <c r="H32" s="33">
        <v>10</v>
      </c>
      <c r="I32" s="33"/>
      <c r="J32" s="34">
        <f t="shared" si="0"/>
        <v>0.125</v>
      </c>
      <c r="K32" s="34">
        <f t="shared" si="1"/>
        <v>0.33333333333333331</v>
      </c>
      <c r="L32" s="34">
        <f t="shared" si="2"/>
        <v>0.75</v>
      </c>
      <c r="M32" s="34">
        <f t="shared" si="3"/>
        <v>0.75</v>
      </c>
      <c r="O32" s="609" t="s">
        <v>6</v>
      </c>
      <c r="P32" s="577" t="s">
        <v>909</v>
      </c>
      <c r="Q32" s="28"/>
      <c r="R32" s="642" t="s">
        <v>908</v>
      </c>
      <c r="S32" s="607"/>
      <c r="T32" s="581">
        <v>0</v>
      </c>
      <c r="U32" s="584" t="str">
        <f>CONCATENATE(IF(T32=0,"",IF(T32=1,'Base de Datos'!$E$249,IF(T32=2,'Base de Datos'!$E$250,IF(T32=3,'Base de Datos'!$E$251)))))</f>
        <v/>
      </c>
      <c r="V32" s="588"/>
    </row>
    <row r="33" spans="1:22" ht="15" customHeight="1">
      <c r="A33" s="654"/>
      <c r="B33" s="637"/>
      <c r="C33" s="656" t="s">
        <v>6</v>
      </c>
      <c r="D33" s="180" t="s">
        <v>529</v>
      </c>
      <c r="E33" s="515">
        <v>0</v>
      </c>
      <c r="F33" s="500">
        <v>0</v>
      </c>
      <c r="G33" s="33"/>
      <c r="H33" s="33"/>
      <c r="I33" s="33"/>
      <c r="J33" s="34" t="str">
        <f t="shared" si="0"/>
        <v/>
      </c>
      <c r="K33" s="34" t="str">
        <f t="shared" si="1"/>
        <v/>
      </c>
      <c r="L33" s="34" t="str">
        <f t="shared" si="2"/>
        <v/>
      </c>
      <c r="M33" s="34" t="str">
        <f t="shared" si="3"/>
        <v/>
      </c>
      <c r="O33" s="609"/>
      <c r="P33" s="578"/>
      <c r="Q33" s="28"/>
      <c r="R33" s="643"/>
      <c r="S33" s="607"/>
      <c r="T33" s="582"/>
      <c r="U33" s="585"/>
      <c r="V33" s="589"/>
    </row>
    <row r="34" spans="1:22" ht="15" customHeight="1">
      <c r="A34" s="654"/>
      <c r="B34" s="637"/>
      <c r="C34" s="661"/>
      <c r="D34" s="181" t="s">
        <v>515</v>
      </c>
      <c r="E34" s="498">
        <v>21</v>
      </c>
      <c r="F34" s="500">
        <v>0</v>
      </c>
      <c r="G34" s="33">
        <v>7</v>
      </c>
      <c r="H34" s="33">
        <v>9</v>
      </c>
      <c r="I34" s="33"/>
      <c r="J34" s="34">
        <f t="shared" si="0"/>
        <v>0</v>
      </c>
      <c r="K34" s="34">
        <f t="shared" si="1"/>
        <v>0.33333333333333331</v>
      </c>
      <c r="L34" s="34">
        <f t="shared" si="2"/>
        <v>0.76190476190476186</v>
      </c>
      <c r="M34" s="34">
        <f t="shared" si="3"/>
        <v>0.76190476190476186</v>
      </c>
      <c r="O34" s="609"/>
      <c r="P34" s="578"/>
      <c r="Q34" s="28"/>
      <c r="R34" s="643"/>
      <c r="S34" s="607"/>
      <c r="T34" s="582"/>
      <c r="U34" s="585"/>
      <c r="V34" s="589"/>
    </row>
    <row r="35" spans="1:22" ht="15" customHeight="1">
      <c r="A35" s="654"/>
      <c r="B35" s="637"/>
      <c r="C35" s="661"/>
      <c r="D35" s="181" t="s">
        <v>516</v>
      </c>
      <c r="E35" s="48">
        <v>0</v>
      </c>
      <c r="F35" s="500">
        <v>1</v>
      </c>
      <c r="G35" s="33">
        <v>34</v>
      </c>
      <c r="H35" s="33">
        <v>35</v>
      </c>
      <c r="I35" s="33"/>
      <c r="J35" s="34" t="str">
        <f t="shared" si="0"/>
        <v/>
      </c>
      <c r="K35" s="34" t="str">
        <f t="shared" si="1"/>
        <v/>
      </c>
      <c r="L35" s="34" t="str">
        <f t="shared" si="2"/>
        <v/>
      </c>
      <c r="M35" s="34" t="str">
        <f t="shared" si="3"/>
        <v/>
      </c>
      <c r="O35" s="609"/>
      <c r="P35" s="578"/>
      <c r="Q35" s="28"/>
      <c r="R35" s="643"/>
      <c r="S35" s="607"/>
      <c r="T35" s="582"/>
      <c r="U35" s="585"/>
      <c r="V35" s="589"/>
    </row>
    <row r="36" spans="1:22" ht="15" customHeight="1">
      <c r="A36" s="654"/>
      <c r="B36" s="637"/>
      <c r="C36" s="661"/>
      <c r="D36" s="181" t="s">
        <v>517</v>
      </c>
      <c r="E36" s="48">
        <v>9</v>
      </c>
      <c r="F36" s="500">
        <v>4</v>
      </c>
      <c r="G36" s="33">
        <v>3</v>
      </c>
      <c r="H36" s="33"/>
      <c r="I36" s="33"/>
      <c r="J36" s="34">
        <f t="shared" si="0"/>
        <v>0.44444444444444442</v>
      </c>
      <c r="K36" s="34">
        <f t="shared" si="1"/>
        <v>0.77777777777777779</v>
      </c>
      <c r="L36" s="34">
        <f t="shared" si="2"/>
        <v>0.77777777777777779</v>
      </c>
      <c r="M36" s="34">
        <f t="shared" si="3"/>
        <v>0.77777777777777779</v>
      </c>
      <c r="O36" s="609"/>
      <c r="P36" s="578"/>
      <c r="Q36" s="28"/>
      <c r="R36" s="643"/>
      <c r="S36" s="607"/>
      <c r="T36" s="582"/>
      <c r="U36" s="585"/>
      <c r="V36" s="589"/>
    </row>
    <row r="37" spans="1:22" ht="15" customHeight="1">
      <c r="A37" s="654"/>
      <c r="B37" s="637"/>
      <c r="C37" s="661"/>
      <c r="D37" s="180" t="s">
        <v>702</v>
      </c>
      <c r="E37" s="515">
        <v>0</v>
      </c>
      <c r="F37" s="500">
        <v>0</v>
      </c>
      <c r="G37" s="33"/>
      <c r="H37" s="33"/>
      <c r="I37" s="33"/>
      <c r="J37" s="34" t="str">
        <f t="shared" si="0"/>
        <v/>
      </c>
      <c r="K37" s="34" t="str">
        <f t="shared" si="1"/>
        <v/>
      </c>
      <c r="L37" s="34" t="str">
        <f t="shared" si="2"/>
        <v/>
      </c>
      <c r="M37" s="34" t="str">
        <f t="shared" si="3"/>
        <v/>
      </c>
      <c r="O37" s="609"/>
      <c r="P37" s="578"/>
      <c r="Q37" s="28"/>
      <c r="R37" s="644"/>
      <c r="S37" s="608"/>
      <c r="T37" s="583"/>
      <c r="U37" s="586"/>
      <c r="V37" s="590"/>
    </row>
    <row r="38" spans="1:22" ht="15" customHeight="1">
      <c r="A38" s="655"/>
      <c r="B38" s="637"/>
      <c r="C38" s="657"/>
      <c r="D38" s="181" t="s">
        <v>541</v>
      </c>
      <c r="E38" s="498">
        <v>5</v>
      </c>
      <c r="F38" s="500">
        <v>0</v>
      </c>
      <c r="G38" s="33"/>
      <c r="H38" s="33"/>
      <c r="I38" s="33"/>
      <c r="J38" s="34">
        <f t="shared" si="0"/>
        <v>0</v>
      </c>
      <c r="K38" s="34">
        <f t="shared" si="1"/>
        <v>0</v>
      </c>
      <c r="L38" s="34">
        <f t="shared" si="2"/>
        <v>0</v>
      </c>
      <c r="M38" s="34">
        <f t="shared" si="3"/>
        <v>0</v>
      </c>
      <c r="O38" s="28"/>
      <c r="P38" s="28"/>
      <c r="Q38" s="28"/>
      <c r="R38" s="28"/>
      <c r="S38" s="28"/>
      <c r="T38" s="28"/>
      <c r="U38" s="28"/>
      <c r="V38" s="28"/>
    </row>
    <row r="39" spans="1:22" ht="15" customHeight="1">
      <c r="A39" s="662">
        <v>2</v>
      </c>
      <c r="B39" s="636" t="str">
        <f>'1.Metas ATD H.'!B24</f>
        <v>Ojocaliente</v>
      </c>
      <c r="C39" s="656" t="s">
        <v>3</v>
      </c>
      <c r="D39" s="180" t="s">
        <v>529</v>
      </c>
      <c r="E39" s="515">
        <v>0</v>
      </c>
      <c r="F39" s="500">
        <v>0</v>
      </c>
      <c r="G39" s="39"/>
      <c r="H39" s="39"/>
      <c r="I39" s="39"/>
      <c r="J39" s="34" t="str">
        <f t="shared" si="0"/>
        <v/>
      </c>
      <c r="K39" s="34" t="str">
        <f t="shared" si="1"/>
        <v/>
      </c>
      <c r="L39" s="34" t="str">
        <f t="shared" si="2"/>
        <v/>
      </c>
      <c r="M39" s="34" t="str">
        <f t="shared" si="3"/>
        <v/>
      </c>
      <c r="O39" s="28"/>
      <c r="P39" s="28"/>
      <c r="Q39" s="28"/>
      <c r="R39" s="28"/>
      <c r="S39" s="28"/>
      <c r="T39" s="28"/>
      <c r="U39" s="28"/>
      <c r="V39" s="28"/>
    </row>
    <row r="40" spans="1:22" ht="15" customHeight="1">
      <c r="A40" s="663"/>
      <c r="B40" s="637"/>
      <c r="C40" s="661"/>
      <c r="D40" s="181" t="s">
        <v>515</v>
      </c>
      <c r="E40" s="515">
        <v>0</v>
      </c>
      <c r="F40" s="500">
        <v>0</v>
      </c>
      <c r="G40" s="39"/>
      <c r="H40" s="39"/>
      <c r="I40" s="39"/>
      <c r="J40" s="34" t="str">
        <f t="shared" si="0"/>
        <v/>
      </c>
      <c r="K40" s="34" t="str">
        <f t="shared" si="1"/>
        <v/>
      </c>
      <c r="L40" s="34" t="str">
        <f t="shared" si="2"/>
        <v/>
      </c>
      <c r="M40" s="34" t="str">
        <f t="shared" si="3"/>
        <v/>
      </c>
      <c r="O40" s="28"/>
      <c r="P40" s="28"/>
      <c r="Q40" s="28"/>
      <c r="R40" s="28"/>
      <c r="S40" s="28"/>
      <c r="T40" s="28"/>
      <c r="U40" s="28"/>
      <c r="V40" s="28"/>
    </row>
    <row r="41" spans="1:22" ht="15" customHeight="1">
      <c r="A41" s="663"/>
      <c r="B41" s="637"/>
      <c r="C41" s="661"/>
      <c r="D41" s="181" t="s">
        <v>516</v>
      </c>
      <c r="E41" s="498">
        <v>76</v>
      </c>
      <c r="F41" s="500">
        <v>0</v>
      </c>
      <c r="G41" s="39">
        <v>12</v>
      </c>
      <c r="H41" s="39">
        <v>54</v>
      </c>
      <c r="I41" s="39"/>
      <c r="J41" s="34">
        <f t="shared" si="0"/>
        <v>0</v>
      </c>
      <c r="K41" s="34">
        <f t="shared" si="1"/>
        <v>0.15789473684210525</v>
      </c>
      <c r="L41" s="34">
        <f t="shared" si="2"/>
        <v>0.86842105263157898</v>
      </c>
      <c r="M41" s="34">
        <f t="shared" si="3"/>
        <v>0.86842105263157898</v>
      </c>
      <c r="O41" s="28"/>
      <c r="P41" s="28"/>
      <c r="Q41" s="28"/>
      <c r="R41" s="28"/>
      <c r="S41" s="28"/>
      <c r="T41" s="28"/>
      <c r="U41" s="28"/>
      <c r="V41" s="28"/>
    </row>
    <row r="42" spans="1:22" ht="15" customHeight="1">
      <c r="A42" s="663"/>
      <c r="B42" s="637"/>
      <c r="C42" s="661"/>
      <c r="D42" s="181" t="s">
        <v>517</v>
      </c>
      <c r="E42" s="515">
        <v>0</v>
      </c>
      <c r="F42" s="500">
        <v>0</v>
      </c>
      <c r="G42" s="39"/>
      <c r="H42" s="39"/>
      <c r="I42" s="39"/>
      <c r="J42" s="34" t="str">
        <f t="shared" si="0"/>
        <v/>
      </c>
      <c r="K42" s="34" t="str">
        <f t="shared" si="1"/>
        <v/>
      </c>
      <c r="L42" s="34" t="str">
        <f t="shared" si="2"/>
        <v/>
      </c>
      <c r="M42" s="34" t="str">
        <f t="shared" si="3"/>
        <v/>
      </c>
      <c r="O42" s="28"/>
      <c r="P42" s="28"/>
      <c r="Q42" s="28"/>
      <c r="R42" s="28"/>
      <c r="S42" s="28"/>
      <c r="T42" s="28"/>
      <c r="U42" s="28"/>
      <c r="V42" s="28"/>
    </row>
    <row r="43" spans="1:22" ht="15" customHeight="1">
      <c r="A43" s="663"/>
      <c r="B43" s="637"/>
      <c r="C43" s="661"/>
      <c r="D43" s="180" t="s">
        <v>702</v>
      </c>
      <c r="E43" s="515">
        <v>0</v>
      </c>
      <c r="F43" s="500">
        <v>0</v>
      </c>
      <c r="G43" s="39"/>
      <c r="H43" s="39"/>
      <c r="I43" s="39"/>
      <c r="J43" s="34" t="str">
        <f t="shared" si="0"/>
        <v/>
      </c>
      <c r="K43" s="34" t="str">
        <f t="shared" si="1"/>
        <v/>
      </c>
      <c r="L43" s="34" t="str">
        <f t="shared" si="2"/>
        <v/>
      </c>
      <c r="M43" s="34" t="str">
        <f t="shared" si="3"/>
        <v/>
      </c>
      <c r="O43" s="28"/>
      <c r="P43" s="28"/>
      <c r="Q43" s="28"/>
      <c r="R43" s="28"/>
      <c r="S43" s="28"/>
      <c r="T43" s="28"/>
      <c r="U43" s="28"/>
      <c r="V43" s="28"/>
    </row>
    <row r="44" spans="1:22" ht="15" customHeight="1">
      <c r="A44" s="663"/>
      <c r="B44" s="637"/>
      <c r="C44" s="657"/>
      <c r="D44" s="181" t="s">
        <v>541</v>
      </c>
      <c r="E44" s="515">
        <v>0</v>
      </c>
      <c r="F44" s="500">
        <v>0</v>
      </c>
      <c r="G44" s="39"/>
      <c r="H44" s="39"/>
      <c r="I44" s="39"/>
      <c r="J44" s="34" t="str">
        <f t="shared" si="0"/>
        <v/>
      </c>
      <c r="K44" s="34" t="str">
        <f t="shared" si="1"/>
        <v/>
      </c>
      <c r="L44" s="34" t="str">
        <f t="shared" si="2"/>
        <v/>
      </c>
      <c r="M44" s="34" t="str">
        <f t="shared" si="3"/>
        <v/>
      </c>
      <c r="N44" s="52"/>
      <c r="O44" s="28"/>
      <c r="P44" s="28"/>
      <c r="Q44" s="28"/>
      <c r="R44" s="28"/>
      <c r="S44" s="28"/>
      <c r="T44" s="28"/>
      <c r="U44" s="28"/>
      <c r="V44" s="28"/>
    </row>
    <row r="45" spans="1:22" ht="14.25" customHeight="1">
      <c r="A45" s="663"/>
      <c r="B45" s="637"/>
      <c r="C45" s="656" t="s">
        <v>4</v>
      </c>
      <c r="D45" s="180" t="s">
        <v>529</v>
      </c>
      <c r="E45" s="515">
        <v>0</v>
      </c>
      <c r="F45" s="500">
        <v>0</v>
      </c>
      <c r="G45" s="39"/>
      <c r="H45" s="39"/>
      <c r="I45" s="39"/>
      <c r="J45" s="34" t="str">
        <f t="shared" si="0"/>
        <v/>
      </c>
      <c r="K45" s="34" t="str">
        <f t="shared" si="1"/>
        <v/>
      </c>
      <c r="L45" s="34" t="str">
        <f t="shared" si="2"/>
        <v/>
      </c>
      <c r="M45" s="34" t="str">
        <f t="shared" si="3"/>
        <v/>
      </c>
      <c r="N45" s="52"/>
      <c r="O45" s="28"/>
      <c r="P45" s="28"/>
      <c r="Q45" s="28"/>
      <c r="R45" s="28"/>
      <c r="S45" s="28"/>
      <c r="T45" s="28"/>
      <c r="U45" s="28"/>
      <c r="V45" s="28"/>
    </row>
    <row r="46" spans="1:22" ht="14.25" customHeight="1">
      <c r="A46" s="663"/>
      <c r="B46" s="637"/>
      <c r="C46" s="661"/>
      <c r="D46" s="181" t="s">
        <v>515</v>
      </c>
      <c r="E46" s="515">
        <v>0</v>
      </c>
      <c r="F46" s="500">
        <v>0</v>
      </c>
      <c r="G46" s="39"/>
      <c r="H46" s="39"/>
      <c r="I46" s="39"/>
      <c r="J46" s="34" t="str">
        <f t="shared" si="0"/>
        <v/>
      </c>
      <c r="K46" s="34" t="str">
        <f t="shared" si="1"/>
        <v/>
      </c>
      <c r="L46" s="34" t="str">
        <f t="shared" si="2"/>
        <v/>
      </c>
      <c r="M46" s="34" t="str">
        <f t="shared" si="3"/>
        <v/>
      </c>
      <c r="N46" s="52"/>
      <c r="O46" s="28"/>
      <c r="P46" s="28"/>
      <c r="Q46" s="28"/>
      <c r="R46" s="28"/>
      <c r="S46" s="28"/>
      <c r="T46" s="28"/>
      <c r="U46" s="28"/>
      <c r="V46" s="28"/>
    </row>
    <row r="47" spans="1:22" ht="14.25" customHeight="1">
      <c r="A47" s="663"/>
      <c r="B47" s="637"/>
      <c r="C47" s="661"/>
      <c r="D47" s="181" t="s">
        <v>516</v>
      </c>
      <c r="E47" s="498">
        <v>78</v>
      </c>
      <c r="F47" s="500">
        <v>0</v>
      </c>
      <c r="G47" s="39">
        <v>47</v>
      </c>
      <c r="H47" s="39">
        <v>82</v>
      </c>
      <c r="I47" s="39"/>
      <c r="J47" s="34">
        <f t="shared" si="0"/>
        <v>0</v>
      </c>
      <c r="K47" s="34">
        <f t="shared" si="1"/>
        <v>0.60256410256410253</v>
      </c>
      <c r="L47" s="34">
        <f t="shared" si="2"/>
        <v>1.6538461538461537</v>
      </c>
      <c r="M47" s="34">
        <f t="shared" si="3"/>
        <v>1.6538461538461537</v>
      </c>
      <c r="N47" s="52"/>
      <c r="O47" s="28"/>
      <c r="P47" s="28"/>
      <c r="Q47" s="28"/>
      <c r="R47" s="28"/>
      <c r="S47" s="28"/>
      <c r="T47" s="28"/>
      <c r="U47" s="28"/>
      <c r="V47" s="28"/>
    </row>
    <row r="48" spans="1:22" ht="15" customHeight="1">
      <c r="A48" s="663"/>
      <c r="B48" s="637"/>
      <c r="C48" s="661"/>
      <c r="D48" s="181" t="s">
        <v>517</v>
      </c>
      <c r="E48" s="515">
        <v>0</v>
      </c>
      <c r="F48" s="500">
        <v>0</v>
      </c>
      <c r="G48" s="39"/>
      <c r="H48" s="39"/>
      <c r="I48" s="39"/>
      <c r="J48" s="34" t="str">
        <f t="shared" si="0"/>
        <v/>
      </c>
      <c r="K48" s="34" t="str">
        <f t="shared" si="1"/>
        <v/>
      </c>
      <c r="L48" s="34" t="str">
        <f t="shared" si="2"/>
        <v/>
      </c>
      <c r="M48" s="34" t="str">
        <f t="shared" si="3"/>
        <v/>
      </c>
      <c r="N48" s="52"/>
      <c r="O48" s="28"/>
      <c r="P48" s="28"/>
      <c r="Q48" s="28"/>
      <c r="R48" s="28"/>
      <c r="S48" s="28"/>
      <c r="T48" s="28"/>
      <c r="U48" s="28"/>
      <c r="V48" s="28"/>
    </row>
    <row r="49" spans="1:22" s="52" customFormat="1" ht="15" customHeight="1">
      <c r="A49" s="663"/>
      <c r="B49" s="637"/>
      <c r="C49" s="661"/>
      <c r="D49" s="180" t="s">
        <v>702</v>
      </c>
      <c r="E49" s="515">
        <v>0</v>
      </c>
      <c r="F49" s="500">
        <v>0</v>
      </c>
      <c r="G49" s="33"/>
      <c r="H49" s="33"/>
      <c r="I49" s="33"/>
      <c r="J49" s="34" t="str">
        <f t="shared" si="0"/>
        <v/>
      </c>
      <c r="K49" s="34" t="str">
        <f t="shared" si="1"/>
        <v/>
      </c>
      <c r="L49" s="34" t="str">
        <f t="shared" si="2"/>
        <v/>
      </c>
      <c r="M49" s="34" t="str">
        <f t="shared" si="3"/>
        <v/>
      </c>
      <c r="O49" s="28"/>
      <c r="P49" s="28"/>
      <c r="Q49" s="28"/>
      <c r="R49" s="28"/>
      <c r="S49" s="28"/>
      <c r="T49" s="28"/>
      <c r="U49" s="28"/>
      <c r="V49" s="28"/>
    </row>
    <row r="50" spans="1:22" s="52" customFormat="1" ht="15" customHeight="1">
      <c r="A50" s="663"/>
      <c r="B50" s="637"/>
      <c r="C50" s="657"/>
      <c r="D50" s="181" t="s">
        <v>541</v>
      </c>
      <c r="E50" s="515">
        <v>0</v>
      </c>
      <c r="F50" s="500">
        <v>0</v>
      </c>
      <c r="G50" s="33"/>
      <c r="H50" s="33"/>
      <c r="I50" s="33"/>
      <c r="J50" s="34" t="str">
        <f t="shared" si="0"/>
        <v/>
      </c>
      <c r="K50" s="34" t="str">
        <f t="shared" si="1"/>
        <v/>
      </c>
      <c r="L50" s="34" t="str">
        <f t="shared" si="2"/>
        <v/>
      </c>
      <c r="M50" s="34" t="str">
        <f t="shared" si="3"/>
        <v/>
      </c>
      <c r="O50" s="28"/>
      <c r="P50" s="28"/>
      <c r="Q50" s="28"/>
      <c r="R50" s="28"/>
      <c r="S50" s="28"/>
      <c r="T50" s="28"/>
      <c r="U50" s="28"/>
      <c r="V50" s="28"/>
    </row>
    <row r="51" spans="1:22" s="52" customFormat="1" ht="15" customHeight="1">
      <c r="A51" s="663"/>
      <c r="B51" s="637"/>
      <c r="C51" s="656" t="s">
        <v>5</v>
      </c>
      <c r="D51" s="180" t="s">
        <v>529</v>
      </c>
      <c r="E51" s="515">
        <v>0</v>
      </c>
      <c r="F51" s="500">
        <v>0</v>
      </c>
      <c r="G51" s="33"/>
      <c r="H51" s="33"/>
      <c r="I51" s="33"/>
      <c r="J51" s="34" t="str">
        <f t="shared" si="0"/>
        <v/>
      </c>
      <c r="K51" s="34" t="str">
        <f t="shared" si="1"/>
        <v/>
      </c>
      <c r="L51" s="34" t="str">
        <f t="shared" si="2"/>
        <v/>
      </c>
      <c r="M51" s="34" t="str">
        <f t="shared" si="3"/>
        <v/>
      </c>
      <c r="O51" s="28"/>
      <c r="P51" s="28"/>
      <c r="Q51" s="28"/>
      <c r="R51" s="28"/>
      <c r="S51" s="28"/>
      <c r="T51" s="28"/>
      <c r="U51" s="28"/>
      <c r="V51" s="28"/>
    </row>
    <row r="52" spans="1:22" s="52" customFormat="1" ht="15" customHeight="1">
      <c r="A52" s="663"/>
      <c r="B52" s="637"/>
      <c r="C52" s="661"/>
      <c r="D52" s="181" t="s">
        <v>515</v>
      </c>
      <c r="E52" s="515">
        <v>0</v>
      </c>
      <c r="F52" s="500">
        <v>0</v>
      </c>
      <c r="G52" s="33"/>
      <c r="H52" s="33"/>
      <c r="I52" s="33"/>
      <c r="J52" s="34" t="str">
        <f t="shared" si="0"/>
        <v/>
      </c>
      <c r="K52" s="34" t="str">
        <f t="shared" si="1"/>
        <v/>
      </c>
      <c r="L52" s="34" t="str">
        <f t="shared" si="2"/>
        <v/>
      </c>
      <c r="M52" s="34" t="str">
        <f t="shared" si="3"/>
        <v/>
      </c>
      <c r="O52" s="28"/>
      <c r="P52" s="28"/>
      <c r="Q52" s="28"/>
      <c r="R52" s="28"/>
      <c r="S52" s="28"/>
      <c r="T52" s="28"/>
      <c r="U52" s="28"/>
      <c r="V52" s="28"/>
    </row>
    <row r="53" spans="1:22" s="52" customFormat="1" ht="15" customHeight="1">
      <c r="A53" s="663"/>
      <c r="B53" s="637"/>
      <c r="C53" s="661"/>
      <c r="D53" s="181" t="s">
        <v>516</v>
      </c>
      <c r="E53" s="515">
        <v>0</v>
      </c>
      <c r="F53" s="500">
        <v>0</v>
      </c>
      <c r="G53" s="33">
        <v>21</v>
      </c>
      <c r="H53" s="33">
        <v>28</v>
      </c>
      <c r="I53" s="33"/>
      <c r="J53" s="34" t="str">
        <f t="shared" si="0"/>
        <v/>
      </c>
      <c r="K53" s="34" t="str">
        <f t="shared" si="1"/>
        <v/>
      </c>
      <c r="L53" s="34" t="str">
        <f t="shared" si="2"/>
        <v/>
      </c>
      <c r="M53" s="34" t="str">
        <f t="shared" si="3"/>
        <v/>
      </c>
      <c r="O53" s="28"/>
      <c r="P53" s="28"/>
      <c r="Q53" s="28"/>
      <c r="R53" s="28"/>
      <c r="S53" s="28"/>
      <c r="T53" s="28"/>
      <c r="U53" s="28"/>
      <c r="V53" s="28"/>
    </row>
    <row r="54" spans="1:22" s="52" customFormat="1" ht="15" customHeight="1">
      <c r="A54" s="663"/>
      <c r="B54" s="637"/>
      <c r="C54" s="661"/>
      <c r="D54" s="181" t="s">
        <v>517</v>
      </c>
      <c r="E54" s="515">
        <v>0</v>
      </c>
      <c r="F54" s="500">
        <v>0</v>
      </c>
      <c r="G54" s="33"/>
      <c r="H54" s="33"/>
      <c r="I54" s="33"/>
      <c r="J54" s="34" t="str">
        <f t="shared" si="0"/>
        <v/>
      </c>
      <c r="K54" s="34" t="str">
        <f t="shared" si="1"/>
        <v/>
      </c>
      <c r="L54" s="34" t="str">
        <f t="shared" si="2"/>
        <v/>
      </c>
      <c r="M54" s="34" t="str">
        <f t="shared" si="3"/>
        <v/>
      </c>
      <c r="O54" s="28"/>
      <c r="P54" s="28"/>
      <c r="Q54" s="28"/>
      <c r="R54" s="28"/>
      <c r="S54" s="28"/>
      <c r="T54" s="28"/>
      <c r="U54" s="28"/>
      <c r="V54" s="28"/>
    </row>
    <row r="55" spans="1:22" s="52" customFormat="1" ht="15" customHeight="1">
      <c r="A55" s="663"/>
      <c r="B55" s="637"/>
      <c r="C55" s="661"/>
      <c r="D55" s="180" t="s">
        <v>702</v>
      </c>
      <c r="E55" s="515">
        <v>0</v>
      </c>
      <c r="F55" s="500">
        <v>0</v>
      </c>
      <c r="G55" s="33"/>
      <c r="H55" s="33"/>
      <c r="I55" s="33"/>
      <c r="J55" s="34" t="str">
        <f t="shared" si="0"/>
        <v/>
      </c>
      <c r="K55" s="34" t="str">
        <f t="shared" si="1"/>
        <v/>
      </c>
      <c r="L55" s="34" t="str">
        <f t="shared" si="2"/>
        <v/>
      </c>
      <c r="M55" s="34" t="str">
        <f t="shared" si="3"/>
        <v/>
      </c>
      <c r="O55" s="28"/>
      <c r="P55" s="28"/>
      <c r="Q55" s="28"/>
      <c r="R55" s="28"/>
      <c r="S55" s="28"/>
      <c r="T55" s="28"/>
      <c r="U55" s="28"/>
      <c r="V55" s="28"/>
    </row>
    <row r="56" spans="1:22" s="52" customFormat="1" ht="15" customHeight="1">
      <c r="A56" s="663"/>
      <c r="B56" s="637"/>
      <c r="C56" s="661"/>
      <c r="D56" s="181" t="s">
        <v>541</v>
      </c>
      <c r="E56" s="515">
        <v>0</v>
      </c>
      <c r="F56" s="500">
        <v>0</v>
      </c>
      <c r="G56" s="33"/>
      <c r="H56" s="33"/>
      <c r="I56" s="33"/>
      <c r="J56" s="34" t="str">
        <f t="shared" si="0"/>
        <v/>
      </c>
      <c r="K56" s="34" t="str">
        <f t="shared" si="1"/>
        <v/>
      </c>
      <c r="L56" s="34" t="str">
        <f t="shared" si="2"/>
        <v/>
      </c>
      <c r="M56" s="34" t="str">
        <f t="shared" si="3"/>
        <v/>
      </c>
      <c r="O56" s="28"/>
      <c r="P56" s="28"/>
      <c r="Q56" s="28"/>
      <c r="R56" s="28"/>
      <c r="S56" s="28"/>
      <c r="T56" s="28"/>
      <c r="U56" s="28"/>
      <c r="V56" s="28"/>
    </row>
    <row r="57" spans="1:22" s="52" customFormat="1" ht="15" customHeight="1">
      <c r="A57" s="663"/>
      <c r="B57" s="637"/>
      <c r="C57" s="657"/>
      <c r="D57" s="180" t="s">
        <v>582</v>
      </c>
      <c r="E57" s="492">
        <v>8</v>
      </c>
      <c r="F57" s="500">
        <v>1</v>
      </c>
      <c r="G57" s="33">
        <v>2</v>
      </c>
      <c r="H57" s="33">
        <v>8</v>
      </c>
      <c r="I57" s="33"/>
      <c r="J57" s="34">
        <f t="shared" si="0"/>
        <v>0.125</v>
      </c>
      <c r="K57" s="34">
        <f t="shared" si="1"/>
        <v>0.375</v>
      </c>
      <c r="L57" s="34">
        <f t="shared" si="2"/>
        <v>1.375</v>
      </c>
      <c r="M57" s="34">
        <f t="shared" si="3"/>
        <v>1.375</v>
      </c>
      <c r="O57" s="28"/>
      <c r="P57" s="28"/>
      <c r="Q57" s="28"/>
      <c r="R57" s="28"/>
      <c r="S57" s="28"/>
      <c r="T57" s="28"/>
      <c r="U57" s="28"/>
      <c r="V57" s="28"/>
    </row>
    <row r="58" spans="1:22" s="52" customFormat="1" ht="15" customHeight="1">
      <c r="A58" s="663"/>
      <c r="B58" s="637"/>
      <c r="C58" s="656" t="s">
        <v>6</v>
      </c>
      <c r="D58" s="180" t="s">
        <v>529</v>
      </c>
      <c r="E58" s="515">
        <v>0</v>
      </c>
      <c r="F58" s="500">
        <v>0</v>
      </c>
      <c r="G58" s="33"/>
      <c r="H58" s="33"/>
      <c r="I58" s="33"/>
      <c r="J58" s="34" t="str">
        <f t="shared" si="0"/>
        <v/>
      </c>
      <c r="K58" s="34" t="str">
        <f t="shared" si="1"/>
        <v/>
      </c>
      <c r="L58" s="34" t="str">
        <f t="shared" si="2"/>
        <v/>
      </c>
      <c r="M58" s="34" t="str">
        <f t="shared" si="3"/>
        <v/>
      </c>
      <c r="O58" s="28"/>
      <c r="P58" s="28"/>
      <c r="Q58" s="28"/>
      <c r="R58" s="28"/>
      <c r="S58" s="28"/>
      <c r="T58" s="28"/>
      <c r="U58" s="28"/>
      <c r="V58" s="28"/>
    </row>
    <row r="59" spans="1:22" s="52" customFormat="1" ht="15" customHeight="1">
      <c r="A59" s="663"/>
      <c r="B59" s="637"/>
      <c r="C59" s="661"/>
      <c r="D59" s="181" t="s">
        <v>515</v>
      </c>
      <c r="E59" s="515">
        <v>0</v>
      </c>
      <c r="F59" s="500">
        <v>0</v>
      </c>
      <c r="G59" s="33"/>
      <c r="H59" s="33"/>
      <c r="I59" s="33"/>
      <c r="J59" s="34" t="str">
        <f t="shared" si="0"/>
        <v/>
      </c>
      <c r="K59" s="34" t="str">
        <f t="shared" si="1"/>
        <v/>
      </c>
      <c r="L59" s="34" t="str">
        <f t="shared" si="2"/>
        <v/>
      </c>
      <c r="M59" s="34" t="str">
        <f t="shared" si="3"/>
        <v/>
      </c>
      <c r="O59" s="28"/>
      <c r="P59" s="28"/>
      <c r="Q59" s="28"/>
      <c r="R59" s="28"/>
      <c r="S59" s="28"/>
      <c r="T59" s="28"/>
      <c r="U59" s="28"/>
      <c r="V59" s="28"/>
    </row>
    <row r="60" spans="1:22" s="52" customFormat="1" ht="15" customHeight="1">
      <c r="A60" s="663"/>
      <c r="B60" s="637"/>
      <c r="C60" s="661"/>
      <c r="D60" s="181" t="s">
        <v>516</v>
      </c>
      <c r="E60" s="48">
        <v>0</v>
      </c>
      <c r="F60" s="500">
        <v>2</v>
      </c>
      <c r="G60" s="33">
        <v>37</v>
      </c>
      <c r="H60" s="33">
        <v>22</v>
      </c>
      <c r="I60" s="33"/>
      <c r="J60" s="34" t="str">
        <f t="shared" si="0"/>
        <v/>
      </c>
      <c r="K60" s="34" t="str">
        <f t="shared" si="1"/>
        <v/>
      </c>
      <c r="L60" s="34" t="str">
        <f t="shared" si="2"/>
        <v/>
      </c>
      <c r="M60" s="34" t="str">
        <f t="shared" si="3"/>
        <v/>
      </c>
      <c r="O60" s="28"/>
      <c r="P60" s="28"/>
      <c r="Q60" s="28"/>
      <c r="R60" s="28"/>
      <c r="S60" s="28"/>
      <c r="T60" s="28"/>
      <c r="U60" s="28"/>
      <c r="V60" s="28"/>
    </row>
    <row r="61" spans="1:22" s="52" customFormat="1" ht="15" customHeight="1">
      <c r="A61" s="663"/>
      <c r="B61" s="637"/>
      <c r="C61" s="661"/>
      <c r="D61" s="181" t="s">
        <v>517</v>
      </c>
      <c r="E61" s="498">
        <v>1</v>
      </c>
      <c r="F61" s="500">
        <v>0</v>
      </c>
      <c r="G61" s="33"/>
      <c r="H61" s="33"/>
      <c r="I61" s="33"/>
      <c r="J61" s="34">
        <f t="shared" si="0"/>
        <v>0</v>
      </c>
      <c r="K61" s="34">
        <f t="shared" si="1"/>
        <v>0</v>
      </c>
      <c r="L61" s="34">
        <f t="shared" si="2"/>
        <v>0</v>
      </c>
      <c r="M61" s="34">
        <f t="shared" si="3"/>
        <v>0</v>
      </c>
      <c r="O61" s="28"/>
      <c r="P61" s="28"/>
      <c r="Q61" s="28"/>
      <c r="R61" s="28"/>
      <c r="S61" s="28"/>
      <c r="T61" s="28"/>
      <c r="U61" s="28"/>
      <c r="V61" s="28"/>
    </row>
    <row r="62" spans="1:22" s="52" customFormat="1" ht="15" customHeight="1">
      <c r="A62" s="663"/>
      <c r="B62" s="637"/>
      <c r="C62" s="661"/>
      <c r="D62" s="180" t="s">
        <v>702</v>
      </c>
      <c r="E62" s="515">
        <v>0</v>
      </c>
      <c r="F62" s="500">
        <v>0</v>
      </c>
      <c r="G62" s="33"/>
      <c r="H62" s="33"/>
      <c r="I62" s="33"/>
      <c r="J62" s="34" t="str">
        <f t="shared" si="0"/>
        <v/>
      </c>
      <c r="K62" s="34" t="str">
        <f t="shared" si="1"/>
        <v/>
      </c>
      <c r="L62" s="34" t="str">
        <f t="shared" si="2"/>
        <v/>
      </c>
      <c r="M62" s="34" t="str">
        <f t="shared" si="3"/>
        <v/>
      </c>
      <c r="O62" s="28"/>
      <c r="P62" s="28"/>
      <c r="Q62" s="28"/>
      <c r="R62" s="28"/>
      <c r="S62" s="28"/>
      <c r="T62" s="28"/>
      <c r="U62" s="28"/>
      <c r="V62" s="28"/>
    </row>
    <row r="63" spans="1:22" s="52" customFormat="1" ht="15" customHeight="1">
      <c r="A63" s="664"/>
      <c r="B63" s="637"/>
      <c r="C63" s="657"/>
      <c r="D63" s="181" t="s">
        <v>541</v>
      </c>
      <c r="E63" s="515">
        <v>0</v>
      </c>
      <c r="F63" s="500">
        <v>0</v>
      </c>
      <c r="G63" s="33"/>
      <c r="H63" s="33"/>
      <c r="I63" s="33"/>
      <c r="J63" s="34" t="str">
        <f t="shared" si="0"/>
        <v/>
      </c>
      <c r="K63" s="34" t="str">
        <f t="shared" si="1"/>
        <v/>
      </c>
      <c r="L63" s="34" t="str">
        <f t="shared" si="2"/>
        <v/>
      </c>
      <c r="M63" s="34" t="str">
        <f t="shared" si="3"/>
        <v/>
      </c>
      <c r="O63" s="28"/>
      <c r="P63" s="28"/>
      <c r="Q63" s="28"/>
      <c r="R63" s="28"/>
      <c r="S63" s="28"/>
      <c r="T63" s="28"/>
      <c r="U63" s="28"/>
      <c r="V63" s="28"/>
    </row>
    <row r="64" spans="1:22" s="52" customFormat="1" ht="15" customHeight="1">
      <c r="A64" s="653">
        <v>3</v>
      </c>
      <c r="B64" s="636" t="str">
        <f>'1.Metas ATD H.'!B32</f>
        <v>Pinos</v>
      </c>
      <c r="C64" s="656" t="s">
        <v>3</v>
      </c>
      <c r="D64" s="180" t="s">
        <v>529</v>
      </c>
      <c r="E64" s="515">
        <v>0</v>
      </c>
      <c r="F64" s="500">
        <v>0</v>
      </c>
      <c r="G64" s="33"/>
      <c r="H64" s="33"/>
      <c r="I64" s="33"/>
      <c r="J64" s="34" t="str">
        <f t="shared" si="0"/>
        <v/>
      </c>
      <c r="K64" s="34" t="str">
        <f t="shared" si="1"/>
        <v/>
      </c>
      <c r="L64" s="34" t="str">
        <f t="shared" si="2"/>
        <v/>
      </c>
      <c r="M64" s="34" t="str">
        <f t="shared" si="3"/>
        <v/>
      </c>
      <c r="O64" s="28"/>
      <c r="P64" s="28"/>
      <c r="Q64" s="28"/>
      <c r="R64" s="28"/>
      <c r="S64" s="28"/>
      <c r="T64" s="28"/>
      <c r="U64" s="28"/>
      <c r="V64" s="28"/>
    </row>
    <row r="65" spans="1:22" s="52" customFormat="1" ht="15" customHeight="1">
      <c r="A65" s="654"/>
      <c r="B65" s="637"/>
      <c r="C65" s="661"/>
      <c r="D65" s="181" t="s">
        <v>515</v>
      </c>
      <c r="E65" s="515">
        <v>0</v>
      </c>
      <c r="F65" s="500">
        <v>0</v>
      </c>
      <c r="G65" s="33"/>
      <c r="H65" s="33">
        <v>1</v>
      </c>
      <c r="I65" s="33"/>
      <c r="J65" s="34" t="str">
        <f t="shared" si="0"/>
        <v/>
      </c>
      <c r="K65" s="34" t="str">
        <f t="shared" si="1"/>
        <v/>
      </c>
      <c r="L65" s="34" t="str">
        <f t="shared" si="2"/>
        <v/>
      </c>
      <c r="M65" s="34" t="str">
        <f t="shared" si="3"/>
        <v/>
      </c>
      <c r="O65" s="28"/>
      <c r="P65" s="28"/>
      <c r="Q65" s="28"/>
      <c r="R65" s="28"/>
      <c r="S65" s="28"/>
      <c r="T65" s="28"/>
      <c r="U65" s="28"/>
      <c r="V65" s="28"/>
    </row>
    <row r="66" spans="1:22" s="52" customFormat="1" ht="15" customHeight="1">
      <c r="A66" s="654"/>
      <c r="B66" s="637"/>
      <c r="C66" s="661"/>
      <c r="D66" s="181" t="s">
        <v>516</v>
      </c>
      <c r="E66" s="498">
        <v>86</v>
      </c>
      <c r="F66" s="500">
        <v>0</v>
      </c>
      <c r="G66" s="33">
        <v>34</v>
      </c>
      <c r="H66" s="33">
        <v>46</v>
      </c>
      <c r="I66" s="33"/>
      <c r="J66" s="34">
        <f t="shared" si="0"/>
        <v>0</v>
      </c>
      <c r="K66" s="34">
        <f t="shared" si="1"/>
        <v>0.39534883720930231</v>
      </c>
      <c r="L66" s="34">
        <f t="shared" si="2"/>
        <v>0.93023255813953487</v>
      </c>
      <c r="M66" s="34">
        <f t="shared" si="3"/>
        <v>0.93023255813953487</v>
      </c>
      <c r="O66" s="28"/>
      <c r="P66" s="28"/>
      <c r="Q66" s="28"/>
      <c r="R66" s="28"/>
      <c r="S66" s="28"/>
      <c r="T66" s="28"/>
      <c r="U66" s="28"/>
      <c r="V66" s="28"/>
    </row>
    <row r="67" spans="1:22" s="52" customFormat="1" ht="15" customHeight="1">
      <c r="A67" s="654"/>
      <c r="B67" s="637"/>
      <c r="C67" s="661"/>
      <c r="D67" s="181" t="s">
        <v>517</v>
      </c>
      <c r="E67" s="515">
        <v>0</v>
      </c>
      <c r="F67" s="500">
        <v>0</v>
      </c>
      <c r="G67" s="33"/>
      <c r="H67" s="33"/>
      <c r="I67" s="33"/>
      <c r="J67" s="34" t="str">
        <f t="shared" si="0"/>
        <v/>
      </c>
      <c r="K67" s="34" t="str">
        <f t="shared" si="1"/>
        <v/>
      </c>
      <c r="L67" s="34" t="str">
        <f t="shared" si="2"/>
        <v/>
      </c>
      <c r="M67" s="34" t="str">
        <f t="shared" si="3"/>
        <v/>
      </c>
      <c r="O67" s="28"/>
      <c r="P67" s="28"/>
      <c r="Q67" s="28"/>
      <c r="R67" s="28"/>
      <c r="S67" s="28"/>
      <c r="T67" s="28"/>
      <c r="U67" s="28"/>
      <c r="V67" s="28"/>
    </row>
    <row r="68" spans="1:22" s="52" customFormat="1" ht="15" customHeight="1">
      <c r="A68" s="654"/>
      <c r="B68" s="637"/>
      <c r="C68" s="661"/>
      <c r="D68" s="180" t="s">
        <v>702</v>
      </c>
      <c r="E68" s="515">
        <v>0</v>
      </c>
      <c r="F68" s="500">
        <v>0</v>
      </c>
      <c r="G68" s="33"/>
      <c r="H68" s="33"/>
      <c r="I68" s="33"/>
      <c r="J68" s="34" t="str">
        <f t="shared" si="0"/>
        <v/>
      </c>
      <c r="K68" s="34" t="str">
        <f t="shared" si="1"/>
        <v/>
      </c>
      <c r="L68" s="34" t="str">
        <f t="shared" si="2"/>
        <v/>
      </c>
      <c r="M68" s="34" t="str">
        <f t="shared" si="3"/>
        <v/>
      </c>
      <c r="O68" s="28"/>
      <c r="P68" s="28"/>
      <c r="Q68" s="28"/>
      <c r="R68" s="28"/>
      <c r="S68" s="28"/>
      <c r="T68" s="28"/>
      <c r="U68" s="28"/>
      <c r="V68" s="28"/>
    </row>
    <row r="69" spans="1:22" s="52" customFormat="1" ht="15" customHeight="1">
      <c r="A69" s="654"/>
      <c r="B69" s="637"/>
      <c r="C69" s="657"/>
      <c r="D69" s="181" t="s">
        <v>541</v>
      </c>
      <c r="E69" s="515">
        <v>0</v>
      </c>
      <c r="F69" s="500">
        <v>0</v>
      </c>
      <c r="G69" s="33"/>
      <c r="H69" s="33"/>
      <c r="I69" s="33"/>
      <c r="J69" s="34" t="str">
        <f t="shared" si="0"/>
        <v/>
      </c>
      <c r="K69" s="34" t="str">
        <f t="shared" si="1"/>
        <v/>
      </c>
      <c r="L69" s="34" t="str">
        <f t="shared" si="2"/>
        <v/>
      </c>
      <c r="M69" s="34" t="str">
        <f t="shared" si="3"/>
        <v/>
      </c>
      <c r="O69" s="28"/>
      <c r="P69" s="28"/>
      <c r="Q69" s="28"/>
      <c r="R69" s="28"/>
      <c r="S69" s="28"/>
      <c r="T69" s="28"/>
      <c r="U69" s="28"/>
      <c r="V69" s="28"/>
    </row>
    <row r="70" spans="1:22" s="52" customFormat="1" ht="15" customHeight="1">
      <c r="A70" s="654"/>
      <c r="B70" s="637"/>
      <c r="C70" s="656" t="s">
        <v>4</v>
      </c>
      <c r="D70" s="180" t="s">
        <v>529</v>
      </c>
      <c r="E70" s="515">
        <v>0</v>
      </c>
      <c r="F70" s="500">
        <v>0</v>
      </c>
      <c r="G70" s="33"/>
      <c r="H70" s="33"/>
      <c r="I70" s="33"/>
      <c r="J70" s="34" t="str">
        <f t="shared" si="0"/>
        <v/>
      </c>
      <c r="K70" s="34" t="str">
        <f t="shared" si="1"/>
        <v/>
      </c>
      <c r="L70" s="34" t="str">
        <f t="shared" si="2"/>
        <v/>
      </c>
      <c r="M70" s="34" t="str">
        <f t="shared" si="3"/>
        <v/>
      </c>
      <c r="O70" s="28"/>
      <c r="P70" s="28"/>
      <c r="Q70" s="28"/>
      <c r="R70" s="28"/>
      <c r="S70" s="28"/>
      <c r="T70" s="28"/>
      <c r="U70" s="28"/>
      <c r="V70" s="28"/>
    </row>
    <row r="71" spans="1:22" s="52" customFormat="1" ht="15" customHeight="1">
      <c r="A71" s="654"/>
      <c r="B71" s="637"/>
      <c r="C71" s="661"/>
      <c r="D71" s="181" t="s">
        <v>515</v>
      </c>
      <c r="E71" s="515">
        <v>0</v>
      </c>
      <c r="F71" s="500">
        <v>0</v>
      </c>
      <c r="G71" s="33"/>
      <c r="H71" s="33"/>
      <c r="I71" s="33"/>
      <c r="J71" s="34" t="str">
        <f t="shared" si="0"/>
        <v/>
      </c>
      <c r="K71" s="34" t="str">
        <f t="shared" si="1"/>
        <v/>
      </c>
      <c r="L71" s="34" t="str">
        <f t="shared" si="2"/>
        <v/>
      </c>
      <c r="M71" s="34" t="str">
        <f t="shared" si="3"/>
        <v/>
      </c>
      <c r="O71" s="28"/>
      <c r="P71" s="28"/>
      <c r="Q71" s="28"/>
      <c r="R71" s="28"/>
      <c r="S71" s="28"/>
      <c r="T71" s="28"/>
      <c r="U71" s="28"/>
      <c r="V71" s="28"/>
    </row>
    <row r="72" spans="1:22" s="52" customFormat="1" ht="15" customHeight="1">
      <c r="A72" s="654"/>
      <c r="B72" s="637"/>
      <c r="C72" s="661"/>
      <c r="D72" s="181" t="s">
        <v>516</v>
      </c>
      <c r="E72" s="498">
        <v>208</v>
      </c>
      <c r="F72" s="500">
        <v>0</v>
      </c>
      <c r="G72" s="33">
        <v>91</v>
      </c>
      <c r="H72" s="33">
        <v>119</v>
      </c>
      <c r="I72" s="33"/>
      <c r="J72" s="34">
        <f t="shared" si="0"/>
        <v>0</v>
      </c>
      <c r="K72" s="34">
        <f t="shared" si="1"/>
        <v>0.4375</v>
      </c>
      <c r="L72" s="34">
        <f t="shared" si="2"/>
        <v>1.0096153846153846</v>
      </c>
      <c r="M72" s="34">
        <f t="shared" si="3"/>
        <v>1.0096153846153846</v>
      </c>
      <c r="O72" s="28"/>
      <c r="P72" s="28"/>
      <c r="Q72" s="28"/>
      <c r="R72" s="28"/>
      <c r="S72" s="28"/>
      <c r="T72" s="28"/>
      <c r="U72" s="28"/>
      <c r="V72" s="28"/>
    </row>
    <row r="73" spans="1:22" s="52" customFormat="1" ht="15" customHeight="1">
      <c r="A73" s="654"/>
      <c r="B73" s="637"/>
      <c r="C73" s="661"/>
      <c r="D73" s="181" t="s">
        <v>517</v>
      </c>
      <c r="E73" s="515">
        <v>0</v>
      </c>
      <c r="F73" s="500">
        <v>0</v>
      </c>
      <c r="G73" s="33"/>
      <c r="H73" s="33"/>
      <c r="I73" s="33"/>
      <c r="J73" s="34" t="str">
        <f t="shared" si="0"/>
        <v/>
      </c>
      <c r="K73" s="34" t="str">
        <f t="shared" si="1"/>
        <v/>
      </c>
      <c r="L73" s="34" t="str">
        <f t="shared" si="2"/>
        <v/>
      </c>
      <c r="M73" s="34" t="str">
        <f t="shared" si="3"/>
        <v/>
      </c>
      <c r="O73" s="28"/>
      <c r="P73" s="28"/>
      <c r="Q73" s="28"/>
      <c r="R73" s="28"/>
      <c r="S73" s="28"/>
      <c r="T73" s="28"/>
      <c r="U73" s="28"/>
      <c r="V73" s="28"/>
    </row>
    <row r="74" spans="1:22" s="52" customFormat="1" ht="15" customHeight="1">
      <c r="A74" s="654"/>
      <c r="B74" s="637"/>
      <c r="C74" s="661"/>
      <c r="D74" s="180" t="s">
        <v>702</v>
      </c>
      <c r="E74" s="515">
        <v>0</v>
      </c>
      <c r="F74" s="500">
        <v>0</v>
      </c>
      <c r="G74" s="33"/>
      <c r="H74" s="33"/>
      <c r="I74" s="33"/>
      <c r="J74" s="34" t="str">
        <f t="shared" si="0"/>
        <v/>
      </c>
      <c r="K74" s="34" t="str">
        <f t="shared" si="1"/>
        <v/>
      </c>
      <c r="L74" s="34" t="str">
        <f t="shared" si="2"/>
        <v/>
      </c>
      <c r="M74" s="34" t="str">
        <f t="shared" si="3"/>
        <v/>
      </c>
      <c r="O74" s="28"/>
      <c r="P74" s="28"/>
      <c r="Q74" s="28"/>
      <c r="R74" s="28"/>
      <c r="S74" s="28"/>
      <c r="T74" s="28"/>
      <c r="U74" s="28"/>
      <c r="V74" s="28"/>
    </row>
    <row r="75" spans="1:22" s="52" customFormat="1" ht="15" customHeight="1">
      <c r="A75" s="654"/>
      <c r="B75" s="637"/>
      <c r="C75" s="657"/>
      <c r="D75" s="181" t="s">
        <v>541</v>
      </c>
      <c r="E75" s="515">
        <v>0</v>
      </c>
      <c r="F75" s="500">
        <v>0</v>
      </c>
      <c r="G75" s="33"/>
      <c r="H75" s="33"/>
      <c r="I75" s="33"/>
      <c r="J75" s="34" t="str">
        <f t="shared" si="0"/>
        <v/>
      </c>
      <c r="K75" s="34" t="str">
        <f t="shared" si="1"/>
        <v/>
      </c>
      <c r="L75" s="34" t="str">
        <f t="shared" si="2"/>
        <v/>
      </c>
      <c r="M75" s="34" t="str">
        <f t="shared" si="3"/>
        <v/>
      </c>
      <c r="O75" s="28"/>
      <c r="P75" s="28"/>
      <c r="Q75" s="28"/>
      <c r="R75" s="28"/>
      <c r="S75" s="28"/>
      <c r="T75" s="28"/>
      <c r="U75" s="28"/>
      <c r="V75" s="28"/>
    </row>
    <row r="76" spans="1:22" s="52" customFormat="1" ht="15" customHeight="1">
      <c r="A76" s="654"/>
      <c r="B76" s="637"/>
      <c r="C76" s="656" t="s">
        <v>5</v>
      </c>
      <c r="D76" s="180" t="s">
        <v>529</v>
      </c>
      <c r="E76" s="515">
        <v>0</v>
      </c>
      <c r="F76" s="500">
        <v>0</v>
      </c>
      <c r="G76" s="33"/>
      <c r="H76" s="33"/>
      <c r="I76" s="33"/>
      <c r="J76" s="34" t="str">
        <f t="shared" si="0"/>
        <v/>
      </c>
      <c r="K76" s="34" t="str">
        <f t="shared" si="1"/>
        <v/>
      </c>
      <c r="L76" s="34" t="str">
        <f t="shared" si="2"/>
        <v/>
      </c>
      <c r="M76" s="34" t="str">
        <f t="shared" si="3"/>
        <v/>
      </c>
      <c r="O76" s="28"/>
      <c r="P76" s="28"/>
      <c r="Q76" s="28"/>
      <c r="R76" s="28"/>
      <c r="S76" s="28"/>
      <c r="T76" s="28"/>
      <c r="U76" s="28"/>
      <c r="V76" s="28"/>
    </row>
    <row r="77" spans="1:22" s="52" customFormat="1" ht="15" customHeight="1">
      <c r="A77" s="654"/>
      <c r="B77" s="637"/>
      <c r="C77" s="661"/>
      <c r="D77" s="181" t="s">
        <v>515</v>
      </c>
      <c r="E77" s="515">
        <v>0</v>
      </c>
      <c r="F77" s="500">
        <v>0</v>
      </c>
      <c r="G77" s="33"/>
      <c r="H77" s="33"/>
      <c r="I77" s="33"/>
      <c r="J77" s="34" t="str">
        <f t="shared" si="0"/>
        <v/>
      </c>
      <c r="K77" s="34" t="str">
        <f t="shared" si="1"/>
        <v/>
      </c>
      <c r="L77" s="34" t="str">
        <f t="shared" si="2"/>
        <v/>
      </c>
      <c r="M77" s="34" t="str">
        <f t="shared" si="3"/>
        <v/>
      </c>
      <c r="O77" s="28"/>
      <c r="P77" s="28"/>
      <c r="Q77" s="28"/>
      <c r="R77" s="28"/>
      <c r="S77" s="28"/>
      <c r="T77" s="28"/>
      <c r="U77" s="28"/>
      <c r="V77" s="28"/>
    </row>
    <row r="78" spans="1:22" s="52" customFormat="1" ht="15" customHeight="1">
      <c r="A78" s="654"/>
      <c r="B78" s="637"/>
      <c r="C78" s="661"/>
      <c r="D78" s="181" t="s">
        <v>516</v>
      </c>
      <c r="E78" s="515">
        <v>0</v>
      </c>
      <c r="F78" s="500">
        <v>0</v>
      </c>
      <c r="G78" s="33">
        <v>9</v>
      </c>
      <c r="H78" s="33">
        <v>8</v>
      </c>
      <c r="I78" s="33"/>
      <c r="J78" s="34" t="str">
        <f t="shared" ref="J78:J141" si="4">IFERROR((F78/E78),"")</f>
        <v/>
      </c>
      <c r="K78" s="34" t="str">
        <f t="shared" ref="K78:K141" si="5">IFERROR(((F78+G78)/E78),"")</f>
        <v/>
      </c>
      <c r="L78" s="34" t="str">
        <f t="shared" ref="L78:L141" si="6">IFERROR(((F78+G78+H78)/E78),"")</f>
        <v/>
      </c>
      <c r="M78" s="34" t="str">
        <f t="shared" ref="M78:M141" si="7">IFERROR(((F78+G78+H78+I78)/E78),"")</f>
        <v/>
      </c>
      <c r="O78" s="28"/>
      <c r="P78" s="28"/>
      <c r="Q78" s="28"/>
      <c r="R78" s="28"/>
      <c r="S78" s="28"/>
      <c r="T78" s="28"/>
      <c r="U78" s="28"/>
      <c r="V78" s="28"/>
    </row>
    <row r="79" spans="1:22" s="52" customFormat="1" ht="15" customHeight="1">
      <c r="A79" s="654"/>
      <c r="B79" s="637"/>
      <c r="C79" s="661"/>
      <c r="D79" s="181" t="s">
        <v>517</v>
      </c>
      <c r="E79" s="498">
        <v>1</v>
      </c>
      <c r="F79" s="500">
        <v>0</v>
      </c>
      <c r="G79" s="33">
        <v>1</v>
      </c>
      <c r="H79" s="33"/>
      <c r="I79" s="33"/>
      <c r="J79" s="34">
        <f t="shared" si="4"/>
        <v>0</v>
      </c>
      <c r="K79" s="34">
        <f t="shared" si="5"/>
        <v>1</v>
      </c>
      <c r="L79" s="34">
        <f t="shared" si="6"/>
        <v>1</v>
      </c>
      <c r="M79" s="34">
        <f t="shared" si="7"/>
        <v>1</v>
      </c>
      <c r="O79" s="28"/>
      <c r="P79" s="28"/>
      <c r="Q79" s="28"/>
      <c r="R79" s="28"/>
      <c r="S79" s="28"/>
      <c r="T79" s="28"/>
      <c r="U79" s="28"/>
      <c r="V79" s="28"/>
    </row>
    <row r="80" spans="1:22" s="52" customFormat="1" ht="15" customHeight="1">
      <c r="A80" s="654"/>
      <c r="B80" s="637"/>
      <c r="C80" s="661"/>
      <c r="D80" s="180" t="s">
        <v>702</v>
      </c>
      <c r="E80" s="515">
        <v>0</v>
      </c>
      <c r="F80" s="500">
        <v>0</v>
      </c>
      <c r="G80" s="33"/>
      <c r="H80" s="33"/>
      <c r="I80" s="33"/>
      <c r="J80" s="34" t="str">
        <f t="shared" si="4"/>
        <v/>
      </c>
      <c r="K80" s="34" t="str">
        <f t="shared" si="5"/>
        <v/>
      </c>
      <c r="L80" s="34" t="str">
        <f t="shared" si="6"/>
        <v/>
      </c>
      <c r="M80" s="34" t="str">
        <f t="shared" si="7"/>
        <v/>
      </c>
      <c r="O80" s="28"/>
      <c r="P80" s="28"/>
      <c r="Q80" s="28"/>
      <c r="R80" s="28"/>
      <c r="S80" s="28"/>
      <c r="T80" s="28"/>
      <c r="U80" s="28"/>
      <c r="V80" s="28"/>
    </row>
    <row r="81" spans="1:22" s="52" customFormat="1" ht="15" customHeight="1">
      <c r="A81" s="654"/>
      <c r="B81" s="637"/>
      <c r="C81" s="661"/>
      <c r="D81" s="181" t="s">
        <v>541</v>
      </c>
      <c r="E81" s="515">
        <v>0</v>
      </c>
      <c r="F81" s="500">
        <v>0</v>
      </c>
      <c r="G81" s="33"/>
      <c r="H81" s="33"/>
      <c r="I81" s="33"/>
      <c r="J81" s="34" t="str">
        <f t="shared" si="4"/>
        <v/>
      </c>
      <c r="K81" s="34" t="str">
        <f t="shared" si="5"/>
        <v/>
      </c>
      <c r="L81" s="34" t="str">
        <f t="shared" si="6"/>
        <v/>
      </c>
      <c r="M81" s="34" t="str">
        <f t="shared" si="7"/>
        <v/>
      </c>
      <c r="O81" s="28"/>
      <c r="P81" s="28"/>
      <c r="Q81" s="28"/>
      <c r="R81" s="28"/>
      <c r="S81" s="28"/>
      <c r="T81" s="28"/>
      <c r="U81" s="28"/>
      <c r="V81" s="28"/>
    </row>
    <row r="82" spans="1:22" s="52" customFormat="1" ht="15" customHeight="1">
      <c r="A82" s="654"/>
      <c r="B82" s="637"/>
      <c r="C82" s="657"/>
      <c r="D82" s="180" t="s">
        <v>582</v>
      </c>
      <c r="E82" s="515">
        <v>0</v>
      </c>
      <c r="F82" s="500">
        <v>0</v>
      </c>
      <c r="G82" s="33">
        <v>0</v>
      </c>
      <c r="H82" s="33">
        <v>0</v>
      </c>
      <c r="I82" s="33"/>
      <c r="J82" s="34" t="str">
        <f t="shared" si="4"/>
        <v/>
      </c>
      <c r="K82" s="34" t="str">
        <f t="shared" si="5"/>
        <v/>
      </c>
      <c r="L82" s="34" t="str">
        <f t="shared" si="6"/>
        <v/>
      </c>
      <c r="M82" s="34" t="str">
        <f t="shared" si="7"/>
        <v/>
      </c>
      <c r="O82" s="28"/>
      <c r="P82" s="28"/>
      <c r="Q82" s="28"/>
      <c r="R82" s="28"/>
      <c r="S82" s="28"/>
      <c r="T82" s="28"/>
      <c r="U82" s="28"/>
      <c r="V82" s="28"/>
    </row>
    <row r="83" spans="1:22" s="52" customFormat="1" ht="15" customHeight="1">
      <c r="A83" s="654"/>
      <c r="B83" s="637"/>
      <c r="C83" s="656" t="s">
        <v>6</v>
      </c>
      <c r="D83" s="180" t="s">
        <v>529</v>
      </c>
      <c r="E83" s="515">
        <v>0</v>
      </c>
      <c r="F83" s="500">
        <v>0</v>
      </c>
      <c r="G83" s="33"/>
      <c r="H83" s="33"/>
      <c r="I83" s="33"/>
      <c r="J83" s="34" t="str">
        <f t="shared" si="4"/>
        <v/>
      </c>
      <c r="K83" s="34" t="str">
        <f t="shared" si="5"/>
        <v/>
      </c>
      <c r="L83" s="34" t="str">
        <f t="shared" si="6"/>
        <v/>
      </c>
      <c r="M83" s="34" t="str">
        <f t="shared" si="7"/>
        <v/>
      </c>
      <c r="O83" s="28"/>
      <c r="P83" s="28"/>
      <c r="Q83" s="28"/>
      <c r="R83" s="28"/>
      <c r="S83" s="28"/>
      <c r="T83" s="28"/>
      <c r="U83" s="28"/>
      <c r="V83" s="28"/>
    </row>
    <row r="84" spans="1:22" s="52" customFormat="1" ht="15" customHeight="1">
      <c r="A84" s="654"/>
      <c r="B84" s="637"/>
      <c r="C84" s="661"/>
      <c r="D84" s="181" t="s">
        <v>515</v>
      </c>
      <c r="E84" s="515">
        <v>0</v>
      </c>
      <c r="F84" s="500">
        <v>0</v>
      </c>
      <c r="G84" s="33"/>
      <c r="H84" s="33">
        <v>1</v>
      </c>
      <c r="I84" s="33"/>
      <c r="J84" s="34" t="str">
        <f t="shared" si="4"/>
        <v/>
      </c>
      <c r="K84" s="34" t="str">
        <f t="shared" si="5"/>
        <v/>
      </c>
      <c r="L84" s="34" t="str">
        <f t="shared" si="6"/>
        <v/>
      </c>
      <c r="M84" s="34" t="str">
        <f t="shared" si="7"/>
        <v/>
      </c>
      <c r="O84" s="28"/>
      <c r="P84" s="28"/>
      <c r="Q84" s="28"/>
      <c r="R84" s="28"/>
      <c r="S84" s="28"/>
      <c r="T84" s="28"/>
      <c r="U84" s="28"/>
      <c r="V84" s="28"/>
    </row>
    <row r="85" spans="1:22" s="52" customFormat="1" ht="15" customHeight="1">
      <c r="A85" s="654"/>
      <c r="B85" s="637"/>
      <c r="C85" s="661"/>
      <c r="D85" s="181" t="s">
        <v>516</v>
      </c>
      <c r="E85" s="515">
        <v>0</v>
      </c>
      <c r="F85" s="500">
        <v>0</v>
      </c>
      <c r="G85" s="33">
        <v>6</v>
      </c>
      <c r="H85" s="33">
        <v>6</v>
      </c>
      <c r="I85" s="33"/>
      <c r="J85" s="34" t="str">
        <f t="shared" si="4"/>
        <v/>
      </c>
      <c r="K85" s="34" t="str">
        <f t="shared" si="5"/>
        <v/>
      </c>
      <c r="L85" s="34" t="str">
        <f t="shared" si="6"/>
        <v/>
      </c>
      <c r="M85" s="34" t="str">
        <f t="shared" si="7"/>
        <v/>
      </c>
      <c r="O85" s="28"/>
      <c r="P85" s="28"/>
      <c r="Q85" s="28"/>
      <c r="R85" s="28"/>
      <c r="S85" s="28"/>
      <c r="T85" s="28"/>
      <c r="U85" s="28"/>
      <c r="V85" s="28"/>
    </row>
    <row r="86" spans="1:22" s="52" customFormat="1" ht="15" customHeight="1">
      <c r="A86" s="654"/>
      <c r="B86" s="637"/>
      <c r="C86" s="661"/>
      <c r="D86" s="181" t="s">
        <v>517</v>
      </c>
      <c r="E86" s="498">
        <v>5</v>
      </c>
      <c r="F86" s="500">
        <v>0</v>
      </c>
      <c r="G86" s="33">
        <v>2</v>
      </c>
      <c r="H86" s="33"/>
      <c r="I86" s="33"/>
      <c r="J86" s="34">
        <f t="shared" si="4"/>
        <v>0</v>
      </c>
      <c r="K86" s="34">
        <f t="shared" si="5"/>
        <v>0.4</v>
      </c>
      <c r="L86" s="34">
        <f t="shared" si="6"/>
        <v>0.4</v>
      </c>
      <c r="M86" s="34">
        <f t="shared" si="7"/>
        <v>0.4</v>
      </c>
      <c r="O86" s="28"/>
      <c r="P86" s="28"/>
      <c r="Q86" s="28"/>
      <c r="R86" s="28"/>
      <c r="S86" s="28"/>
      <c r="T86" s="28"/>
      <c r="U86" s="28"/>
      <c r="V86" s="28"/>
    </row>
    <row r="87" spans="1:22" s="52" customFormat="1" ht="15" customHeight="1">
      <c r="A87" s="654"/>
      <c r="B87" s="637"/>
      <c r="C87" s="661"/>
      <c r="D87" s="180" t="s">
        <v>702</v>
      </c>
      <c r="E87" s="515">
        <v>0</v>
      </c>
      <c r="F87" s="500">
        <v>0</v>
      </c>
      <c r="G87" s="33"/>
      <c r="H87" s="33"/>
      <c r="I87" s="33"/>
      <c r="J87" s="34" t="str">
        <f t="shared" si="4"/>
        <v/>
      </c>
      <c r="K87" s="34" t="str">
        <f t="shared" si="5"/>
        <v/>
      </c>
      <c r="L87" s="34" t="str">
        <f t="shared" si="6"/>
        <v/>
      </c>
      <c r="M87" s="34" t="str">
        <f t="shared" si="7"/>
        <v/>
      </c>
      <c r="O87" s="28"/>
      <c r="P87" s="28"/>
      <c r="Q87" s="28"/>
      <c r="R87" s="28"/>
      <c r="S87" s="28"/>
      <c r="T87" s="28"/>
      <c r="U87" s="28"/>
      <c r="V87" s="28"/>
    </row>
    <row r="88" spans="1:22" s="52" customFormat="1" ht="15" customHeight="1">
      <c r="A88" s="655"/>
      <c r="B88" s="637"/>
      <c r="C88" s="657"/>
      <c r="D88" s="181" t="s">
        <v>541</v>
      </c>
      <c r="E88" s="515">
        <v>0</v>
      </c>
      <c r="F88" s="500">
        <v>0</v>
      </c>
      <c r="G88" s="33"/>
      <c r="H88" s="33"/>
      <c r="I88" s="33"/>
      <c r="J88" s="34" t="str">
        <f t="shared" si="4"/>
        <v/>
      </c>
      <c r="K88" s="34" t="str">
        <f t="shared" si="5"/>
        <v/>
      </c>
      <c r="L88" s="34" t="str">
        <f t="shared" si="6"/>
        <v/>
      </c>
      <c r="M88" s="34" t="str">
        <f t="shared" si="7"/>
        <v/>
      </c>
      <c r="O88" s="28"/>
      <c r="P88" s="28"/>
      <c r="Q88" s="28"/>
      <c r="R88" s="28"/>
      <c r="S88" s="28"/>
      <c r="T88" s="28"/>
      <c r="U88" s="28"/>
      <c r="V88" s="28"/>
    </row>
    <row r="89" spans="1:22" s="52" customFormat="1" ht="15" customHeight="1">
      <c r="A89" s="662">
        <v>4</v>
      </c>
      <c r="B89" s="636" t="str">
        <f>'1.Metas ATD H.'!B40</f>
        <v>Jalpa</v>
      </c>
      <c r="C89" s="656" t="s">
        <v>3</v>
      </c>
      <c r="D89" s="180" t="s">
        <v>529</v>
      </c>
      <c r="E89" s="515">
        <v>0</v>
      </c>
      <c r="F89" s="500">
        <v>0</v>
      </c>
      <c r="G89" s="33"/>
      <c r="H89" s="33"/>
      <c r="I89" s="33"/>
      <c r="J89" s="34" t="str">
        <f t="shared" si="4"/>
        <v/>
      </c>
      <c r="K89" s="34" t="str">
        <f t="shared" si="5"/>
        <v/>
      </c>
      <c r="L89" s="34" t="str">
        <f t="shared" si="6"/>
        <v/>
      </c>
      <c r="M89" s="34" t="str">
        <f t="shared" si="7"/>
        <v/>
      </c>
      <c r="O89" s="28"/>
      <c r="P89" s="28"/>
      <c r="Q89" s="28"/>
      <c r="R89" s="28"/>
      <c r="S89" s="28"/>
      <c r="T89" s="28"/>
      <c r="U89" s="28"/>
      <c r="V89" s="28"/>
    </row>
    <row r="90" spans="1:22" s="52" customFormat="1" ht="15" customHeight="1">
      <c r="A90" s="663"/>
      <c r="B90" s="637"/>
      <c r="C90" s="661"/>
      <c r="D90" s="181" t="s">
        <v>515</v>
      </c>
      <c r="E90" s="515">
        <v>0</v>
      </c>
      <c r="F90" s="500">
        <v>0</v>
      </c>
      <c r="G90" s="33"/>
      <c r="H90" s="33"/>
      <c r="I90" s="33"/>
      <c r="J90" s="34" t="str">
        <f t="shared" si="4"/>
        <v/>
      </c>
      <c r="K90" s="34" t="str">
        <f t="shared" si="5"/>
        <v/>
      </c>
      <c r="L90" s="34" t="str">
        <f t="shared" si="6"/>
        <v/>
      </c>
      <c r="M90" s="34" t="str">
        <f t="shared" si="7"/>
        <v/>
      </c>
      <c r="O90" s="28"/>
      <c r="P90" s="28"/>
      <c r="Q90" s="28"/>
      <c r="R90" s="28"/>
      <c r="S90" s="28"/>
      <c r="T90" s="28"/>
      <c r="U90" s="28"/>
      <c r="V90" s="28"/>
    </row>
    <row r="91" spans="1:22" s="52" customFormat="1" ht="15" customHeight="1">
      <c r="A91" s="663"/>
      <c r="B91" s="637"/>
      <c r="C91" s="661"/>
      <c r="D91" s="181" t="s">
        <v>516</v>
      </c>
      <c r="E91" s="492">
        <v>115</v>
      </c>
      <c r="F91" s="500">
        <v>4</v>
      </c>
      <c r="G91" s="33">
        <v>60</v>
      </c>
      <c r="H91" s="33">
        <v>29</v>
      </c>
      <c r="I91" s="33"/>
      <c r="J91" s="34">
        <f t="shared" si="4"/>
        <v>3.4782608695652174E-2</v>
      </c>
      <c r="K91" s="34">
        <f t="shared" si="5"/>
        <v>0.55652173913043479</v>
      </c>
      <c r="L91" s="34">
        <f t="shared" si="6"/>
        <v>0.80869565217391304</v>
      </c>
      <c r="M91" s="34">
        <f t="shared" si="7"/>
        <v>0.80869565217391304</v>
      </c>
      <c r="O91" s="28"/>
      <c r="P91" s="28"/>
      <c r="Q91" s="28"/>
      <c r="R91" s="28"/>
      <c r="S91" s="28"/>
      <c r="T91" s="28"/>
      <c r="U91" s="28"/>
      <c r="V91" s="28"/>
    </row>
    <row r="92" spans="1:22" s="52" customFormat="1" ht="15" customHeight="1">
      <c r="A92" s="663"/>
      <c r="B92" s="637"/>
      <c r="C92" s="661"/>
      <c r="D92" s="181" t="s">
        <v>517</v>
      </c>
      <c r="E92" s="515">
        <v>0</v>
      </c>
      <c r="F92" s="500">
        <v>0</v>
      </c>
      <c r="G92" s="33"/>
      <c r="H92" s="33"/>
      <c r="I92" s="33"/>
      <c r="J92" s="34" t="str">
        <f t="shared" si="4"/>
        <v/>
      </c>
      <c r="K92" s="34" t="str">
        <f t="shared" si="5"/>
        <v/>
      </c>
      <c r="L92" s="34" t="str">
        <f t="shared" si="6"/>
        <v/>
      </c>
      <c r="M92" s="34" t="str">
        <f t="shared" si="7"/>
        <v/>
      </c>
      <c r="O92" s="28"/>
      <c r="P92" s="28"/>
      <c r="Q92" s="28"/>
      <c r="R92" s="28"/>
      <c r="S92" s="28"/>
      <c r="T92" s="28"/>
      <c r="U92" s="28"/>
      <c r="V92" s="28"/>
    </row>
    <row r="93" spans="1:22" s="52" customFormat="1" ht="15" customHeight="1">
      <c r="A93" s="663"/>
      <c r="B93" s="637"/>
      <c r="C93" s="661"/>
      <c r="D93" s="180" t="s">
        <v>702</v>
      </c>
      <c r="E93" s="515">
        <v>0</v>
      </c>
      <c r="F93" s="500">
        <v>0</v>
      </c>
      <c r="G93" s="33"/>
      <c r="H93" s="33"/>
      <c r="I93" s="33"/>
      <c r="J93" s="34" t="str">
        <f t="shared" si="4"/>
        <v/>
      </c>
      <c r="K93" s="34" t="str">
        <f t="shared" si="5"/>
        <v/>
      </c>
      <c r="L93" s="34" t="str">
        <f t="shared" si="6"/>
        <v/>
      </c>
      <c r="M93" s="34" t="str">
        <f t="shared" si="7"/>
        <v/>
      </c>
      <c r="O93" s="28"/>
      <c r="P93" s="28"/>
      <c r="Q93" s="28"/>
      <c r="R93" s="28"/>
      <c r="S93" s="28"/>
      <c r="T93" s="28"/>
      <c r="U93" s="28"/>
      <c r="V93" s="28"/>
    </row>
    <row r="94" spans="1:22" s="52" customFormat="1" ht="15" customHeight="1">
      <c r="A94" s="663"/>
      <c r="B94" s="637"/>
      <c r="C94" s="657"/>
      <c r="D94" s="181" t="s">
        <v>541</v>
      </c>
      <c r="E94" s="515">
        <v>0</v>
      </c>
      <c r="F94" s="500">
        <v>0</v>
      </c>
      <c r="G94" s="33"/>
      <c r="H94" s="33"/>
      <c r="I94" s="33"/>
      <c r="J94" s="34" t="str">
        <f t="shared" si="4"/>
        <v/>
      </c>
      <c r="K94" s="34" t="str">
        <f t="shared" si="5"/>
        <v/>
      </c>
      <c r="L94" s="34" t="str">
        <f t="shared" si="6"/>
        <v/>
      </c>
      <c r="M94" s="34" t="str">
        <f t="shared" si="7"/>
        <v/>
      </c>
      <c r="O94" s="28"/>
      <c r="P94" s="28"/>
      <c r="Q94" s="28"/>
      <c r="R94" s="28"/>
      <c r="S94" s="28"/>
      <c r="T94" s="28"/>
      <c r="U94" s="28"/>
      <c r="V94" s="28"/>
    </row>
    <row r="95" spans="1:22" s="52" customFormat="1" ht="15" customHeight="1">
      <c r="A95" s="663"/>
      <c r="B95" s="637"/>
      <c r="C95" s="656" t="s">
        <v>4</v>
      </c>
      <c r="D95" s="180" t="s">
        <v>529</v>
      </c>
      <c r="E95" s="515">
        <v>0</v>
      </c>
      <c r="F95" s="500">
        <v>0</v>
      </c>
      <c r="G95" s="33"/>
      <c r="H95" s="33"/>
      <c r="I95" s="33"/>
      <c r="J95" s="34" t="str">
        <f t="shared" si="4"/>
        <v/>
      </c>
      <c r="K95" s="34" t="str">
        <f t="shared" si="5"/>
        <v/>
      </c>
      <c r="L95" s="34" t="str">
        <f t="shared" si="6"/>
        <v/>
      </c>
      <c r="M95" s="34" t="str">
        <f t="shared" si="7"/>
        <v/>
      </c>
      <c r="O95" s="28"/>
      <c r="P95" s="28"/>
      <c r="Q95" s="28"/>
      <c r="R95" s="28"/>
      <c r="S95" s="28"/>
      <c r="T95" s="28"/>
      <c r="U95" s="28"/>
      <c r="V95" s="28"/>
    </row>
    <row r="96" spans="1:22" s="52" customFormat="1" ht="15" customHeight="1">
      <c r="A96" s="663"/>
      <c r="B96" s="637"/>
      <c r="C96" s="661"/>
      <c r="D96" s="181" t="s">
        <v>515</v>
      </c>
      <c r="E96" s="515">
        <v>0</v>
      </c>
      <c r="F96" s="500">
        <v>0</v>
      </c>
      <c r="G96" s="33"/>
      <c r="H96" s="33"/>
      <c r="I96" s="33"/>
      <c r="J96" s="34" t="str">
        <f t="shared" si="4"/>
        <v/>
      </c>
      <c r="K96" s="34" t="str">
        <f t="shared" si="5"/>
        <v/>
      </c>
      <c r="L96" s="34" t="str">
        <f t="shared" si="6"/>
        <v/>
      </c>
      <c r="M96" s="34" t="str">
        <f t="shared" si="7"/>
        <v/>
      </c>
      <c r="O96" s="28"/>
      <c r="P96" s="28"/>
      <c r="Q96" s="28"/>
      <c r="R96" s="28"/>
      <c r="S96" s="28"/>
      <c r="T96" s="28"/>
      <c r="U96" s="28"/>
      <c r="V96" s="28"/>
    </row>
    <row r="97" spans="1:22" s="52" customFormat="1" ht="15" customHeight="1">
      <c r="A97" s="663"/>
      <c r="B97" s="637"/>
      <c r="C97" s="661"/>
      <c r="D97" s="181" t="s">
        <v>516</v>
      </c>
      <c r="E97" s="498">
        <v>183</v>
      </c>
      <c r="F97" s="500">
        <v>0</v>
      </c>
      <c r="G97" s="33">
        <v>90</v>
      </c>
      <c r="H97" s="33">
        <v>118</v>
      </c>
      <c r="I97" s="33"/>
      <c r="J97" s="34">
        <f t="shared" si="4"/>
        <v>0</v>
      </c>
      <c r="K97" s="34">
        <f t="shared" si="5"/>
        <v>0.49180327868852458</v>
      </c>
      <c r="L97" s="34">
        <f t="shared" si="6"/>
        <v>1.1366120218579234</v>
      </c>
      <c r="M97" s="34">
        <f t="shared" si="7"/>
        <v>1.1366120218579234</v>
      </c>
      <c r="O97" s="28"/>
      <c r="P97" s="28"/>
      <c r="Q97" s="28"/>
      <c r="R97" s="28"/>
      <c r="S97" s="28"/>
      <c r="T97" s="28"/>
      <c r="U97" s="28"/>
      <c r="V97" s="28"/>
    </row>
    <row r="98" spans="1:22" s="52" customFormat="1" ht="15" customHeight="1">
      <c r="A98" s="663"/>
      <c r="B98" s="637"/>
      <c r="C98" s="661"/>
      <c r="D98" s="181" t="s">
        <v>517</v>
      </c>
      <c r="E98" s="515">
        <v>0</v>
      </c>
      <c r="F98" s="500">
        <v>0</v>
      </c>
      <c r="G98" s="33"/>
      <c r="H98" s="33"/>
      <c r="I98" s="33"/>
      <c r="J98" s="34" t="str">
        <f t="shared" si="4"/>
        <v/>
      </c>
      <c r="K98" s="34" t="str">
        <f t="shared" si="5"/>
        <v/>
      </c>
      <c r="L98" s="34" t="str">
        <f t="shared" si="6"/>
        <v/>
      </c>
      <c r="M98" s="34" t="str">
        <f t="shared" si="7"/>
        <v/>
      </c>
      <c r="O98" s="28"/>
      <c r="P98" s="28"/>
      <c r="Q98" s="28"/>
      <c r="R98" s="28"/>
      <c r="S98" s="28"/>
      <c r="T98" s="28"/>
      <c r="U98" s="28"/>
      <c r="V98" s="28"/>
    </row>
    <row r="99" spans="1:22" s="52" customFormat="1" ht="15" customHeight="1">
      <c r="A99" s="663"/>
      <c r="B99" s="637"/>
      <c r="C99" s="661"/>
      <c r="D99" s="180" t="s">
        <v>702</v>
      </c>
      <c r="E99" s="515">
        <v>0</v>
      </c>
      <c r="F99" s="500">
        <v>0</v>
      </c>
      <c r="G99" s="33"/>
      <c r="H99" s="33"/>
      <c r="I99" s="33"/>
      <c r="J99" s="34" t="str">
        <f t="shared" si="4"/>
        <v/>
      </c>
      <c r="K99" s="34" t="str">
        <f t="shared" si="5"/>
        <v/>
      </c>
      <c r="L99" s="34" t="str">
        <f t="shared" si="6"/>
        <v/>
      </c>
      <c r="M99" s="34" t="str">
        <f t="shared" si="7"/>
        <v/>
      </c>
      <c r="O99" s="28"/>
      <c r="P99" s="28"/>
      <c r="Q99" s="28"/>
      <c r="R99" s="28"/>
      <c r="S99" s="28"/>
      <c r="T99" s="28"/>
      <c r="U99" s="28"/>
      <c r="V99" s="28"/>
    </row>
    <row r="100" spans="1:22" s="52" customFormat="1" ht="15" customHeight="1">
      <c r="A100" s="663"/>
      <c r="B100" s="637"/>
      <c r="C100" s="657"/>
      <c r="D100" s="181" t="s">
        <v>541</v>
      </c>
      <c r="E100" s="498">
        <v>5</v>
      </c>
      <c r="F100" s="500">
        <v>0</v>
      </c>
      <c r="G100" s="33"/>
      <c r="H100" s="33"/>
      <c r="I100" s="33"/>
      <c r="J100" s="34">
        <f t="shared" si="4"/>
        <v>0</v>
      </c>
      <c r="K100" s="34">
        <f t="shared" si="5"/>
        <v>0</v>
      </c>
      <c r="L100" s="34">
        <f t="shared" si="6"/>
        <v>0</v>
      </c>
      <c r="M100" s="34">
        <f t="shared" si="7"/>
        <v>0</v>
      </c>
      <c r="O100" s="28"/>
      <c r="P100" s="28"/>
      <c r="Q100" s="28"/>
      <c r="R100" s="28"/>
      <c r="S100" s="28"/>
      <c r="T100" s="28"/>
      <c r="U100" s="28"/>
      <c r="V100" s="28"/>
    </row>
    <row r="101" spans="1:22" s="52" customFormat="1" ht="15" customHeight="1">
      <c r="A101" s="663"/>
      <c r="B101" s="637"/>
      <c r="C101" s="656" t="s">
        <v>5</v>
      </c>
      <c r="D101" s="180" t="s">
        <v>529</v>
      </c>
      <c r="E101" s="515">
        <v>0</v>
      </c>
      <c r="F101" s="500">
        <v>0</v>
      </c>
      <c r="G101" s="33"/>
      <c r="H101" s="33"/>
      <c r="I101" s="33"/>
      <c r="J101" s="34" t="str">
        <f t="shared" si="4"/>
        <v/>
      </c>
      <c r="K101" s="34" t="str">
        <f t="shared" si="5"/>
        <v/>
      </c>
      <c r="L101" s="34" t="str">
        <f t="shared" si="6"/>
        <v/>
      </c>
      <c r="M101" s="34" t="str">
        <f t="shared" si="7"/>
        <v/>
      </c>
      <c r="O101" s="28"/>
      <c r="P101" s="28"/>
      <c r="Q101" s="28"/>
      <c r="R101" s="28"/>
      <c r="S101" s="28"/>
      <c r="T101" s="28"/>
      <c r="U101" s="28"/>
      <c r="V101" s="28"/>
    </row>
    <row r="102" spans="1:22" s="52" customFormat="1" ht="15" customHeight="1">
      <c r="A102" s="663"/>
      <c r="B102" s="637"/>
      <c r="C102" s="661"/>
      <c r="D102" s="181" t="s">
        <v>515</v>
      </c>
      <c r="E102" s="498">
        <v>2</v>
      </c>
      <c r="F102" s="500">
        <v>0</v>
      </c>
      <c r="G102" s="33">
        <v>2</v>
      </c>
      <c r="H102" s="33"/>
      <c r="I102" s="33"/>
      <c r="J102" s="34">
        <f t="shared" si="4"/>
        <v>0</v>
      </c>
      <c r="K102" s="34">
        <f t="shared" si="5"/>
        <v>1</v>
      </c>
      <c r="L102" s="34">
        <f t="shared" si="6"/>
        <v>1</v>
      </c>
      <c r="M102" s="34">
        <f t="shared" si="7"/>
        <v>1</v>
      </c>
      <c r="O102" s="28"/>
      <c r="P102" s="28"/>
      <c r="Q102" s="28"/>
      <c r="R102" s="28"/>
      <c r="S102" s="28"/>
      <c r="T102" s="28"/>
      <c r="U102" s="28"/>
      <c r="V102" s="28"/>
    </row>
    <row r="103" spans="1:22" s="52" customFormat="1" ht="15" customHeight="1">
      <c r="A103" s="663"/>
      <c r="B103" s="637"/>
      <c r="C103" s="661"/>
      <c r="D103" s="181" t="s">
        <v>516</v>
      </c>
      <c r="E103" s="515">
        <v>0</v>
      </c>
      <c r="F103" s="500">
        <v>0</v>
      </c>
      <c r="G103" s="33">
        <v>29</v>
      </c>
      <c r="H103" s="33">
        <v>30</v>
      </c>
      <c r="I103" s="33"/>
      <c r="J103" s="34" t="str">
        <f t="shared" si="4"/>
        <v/>
      </c>
      <c r="K103" s="34" t="str">
        <f t="shared" si="5"/>
        <v/>
      </c>
      <c r="L103" s="34" t="str">
        <f t="shared" si="6"/>
        <v/>
      </c>
      <c r="M103" s="34" t="str">
        <f t="shared" si="7"/>
        <v/>
      </c>
      <c r="O103" s="28"/>
      <c r="P103" s="28"/>
      <c r="Q103" s="28"/>
      <c r="R103" s="28"/>
      <c r="S103" s="28"/>
      <c r="T103" s="28"/>
      <c r="U103" s="28"/>
      <c r="V103" s="28"/>
    </row>
    <row r="104" spans="1:22" s="52" customFormat="1" ht="15" customHeight="1">
      <c r="A104" s="663"/>
      <c r="B104" s="637"/>
      <c r="C104" s="661"/>
      <c r="D104" s="181" t="s">
        <v>517</v>
      </c>
      <c r="E104" s="498">
        <v>1</v>
      </c>
      <c r="F104" s="500">
        <v>0</v>
      </c>
      <c r="G104" s="33">
        <v>1</v>
      </c>
      <c r="H104" s="33"/>
      <c r="I104" s="33"/>
      <c r="J104" s="34">
        <f t="shared" si="4"/>
        <v>0</v>
      </c>
      <c r="K104" s="34">
        <f t="shared" si="5"/>
        <v>1</v>
      </c>
      <c r="L104" s="34">
        <f t="shared" si="6"/>
        <v>1</v>
      </c>
      <c r="M104" s="34">
        <f t="shared" si="7"/>
        <v>1</v>
      </c>
      <c r="O104" s="28"/>
      <c r="P104" s="28"/>
      <c r="Q104" s="28"/>
      <c r="R104" s="28"/>
      <c r="S104" s="28"/>
      <c r="T104" s="28"/>
      <c r="U104" s="28"/>
      <c r="V104" s="28"/>
    </row>
    <row r="105" spans="1:22" s="52" customFormat="1" ht="15" customHeight="1">
      <c r="A105" s="663"/>
      <c r="B105" s="637"/>
      <c r="C105" s="661"/>
      <c r="D105" s="180" t="s">
        <v>702</v>
      </c>
      <c r="E105" s="515">
        <v>0</v>
      </c>
      <c r="F105" s="500">
        <v>0</v>
      </c>
      <c r="G105" s="33"/>
      <c r="H105" s="33"/>
      <c r="I105" s="33"/>
      <c r="J105" s="34" t="str">
        <f t="shared" si="4"/>
        <v/>
      </c>
      <c r="K105" s="34" t="str">
        <f t="shared" si="5"/>
        <v/>
      </c>
      <c r="L105" s="34" t="str">
        <f t="shared" si="6"/>
        <v/>
      </c>
      <c r="M105" s="34" t="str">
        <f t="shared" si="7"/>
        <v/>
      </c>
      <c r="O105" s="28"/>
      <c r="P105" s="28"/>
      <c r="Q105" s="28"/>
      <c r="R105" s="28"/>
      <c r="S105" s="28"/>
      <c r="T105" s="28"/>
      <c r="U105" s="28"/>
      <c r="V105" s="28"/>
    </row>
    <row r="106" spans="1:22" s="52" customFormat="1" ht="15" customHeight="1">
      <c r="A106" s="663"/>
      <c r="B106" s="637"/>
      <c r="C106" s="661"/>
      <c r="D106" s="181" t="s">
        <v>541</v>
      </c>
      <c r="E106" s="515">
        <v>5</v>
      </c>
      <c r="F106" s="500">
        <v>0</v>
      </c>
      <c r="G106" s="33"/>
      <c r="H106" s="33"/>
      <c r="I106" s="33"/>
      <c r="J106" s="34">
        <f t="shared" si="4"/>
        <v>0</v>
      </c>
      <c r="K106" s="34">
        <f t="shared" si="5"/>
        <v>0</v>
      </c>
      <c r="L106" s="34">
        <f t="shared" si="6"/>
        <v>0</v>
      </c>
      <c r="M106" s="34">
        <f t="shared" si="7"/>
        <v>0</v>
      </c>
      <c r="O106" s="28"/>
      <c r="P106" s="28"/>
      <c r="Q106" s="28"/>
      <c r="R106" s="28"/>
      <c r="S106" s="28"/>
      <c r="T106" s="28"/>
      <c r="U106" s="28"/>
      <c r="V106" s="28"/>
    </row>
    <row r="107" spans="1:22" s="52" customFormat="1" ht="15" customHeight="1">
      <c r="A107" s="663"/>
      <c r="B107" s="637"/>
      <c r="C107" s="657"/>
      <c r="D107" s="180" t="s">
        <v>582</v>
      </c>
      <c r="E107" s="492">
        <v>16</v>
      </c>
      <c r="F107" s="500">
        <v>1</v>
      </c>
      <c r="G107" s="33">
        <v>4</v>
      </c>
      <c r="H107" s="33">
        <v>5</v>
      </c>
      <c r="I107" s="33"/>
      <c r="J107" s="34">
        <f t="shared" si="4"/>
        <v>6.25E-2</v>
      </c>
      <c r="K107" s="34">
        <f t="shared" si="5"/>
        <v>0.3125</v>
      </c>
      <c r="L107" s="34">
        <f t="shared" si="6"/>
        <v>0.625</v>
      </c>
      <c r="M107" s="34">
        <f t="shared" si="7"/>
        <v>0.625</v>
      </c>
      <c r="O107" s="28"/>
      <c r="P107" s="28"/>
      <c r="Q107" s="28"/>
      <c r="R107" s="28"/>
      <c r="S107" s="28"/>
      <c r="T107" s="28"/>
      <c r="U107" s="28"/>
      <c r="V107" s="28"/>
    </row>
    <row r="108" spans="1:22" s="52" customFormat="1" ht="15" customHeight="1">
      <c r="A108" s="663"/>
      <c r="B108" s="637"/>
      <c r="C108" s="656" t="s">
        <v>6</v>
      </c>
      <c r="D108" s="180" t="s">
        <v>529</v>
      </c>
      <c r="E108" s="515">
        <v>0</v>
      </c>
      <c r="F108" s="500">
        <v>0</v>
      </c>
      <c r="G108" s="33"/>
      <c r="H108" s="33"/>
      <c r="I108" s="33"/>
      <c r="J108" s="34" t="str">
        <f t="shared" si="4"/>
        <v/>
      </c>
      <c r="K108" s="34" t="str">
        <f t="shared" si="5"/>
        <v/>
      </c>
      <c r="L108" s="34" t="str">
        <f t="shared" si="6"/>
        <v/>
      </c>
      <c r="M108" s="34" t="str">
        <f t="shared" si="7"/>
        <v/>
      </c>
      <c r="O108" s="28"/>
      <c r="P108" s="28"/>
      <c r="Q108" s="28"/>
      <c r="R108" s="28"/>
      <c r="S108" s="28"/>
      <c r="T108" s="28"/>
      <c r="U108" s="28"/>
      <c r="V108" s="28"/>
    </row>
    <row r="109" spans="1:22" s="52" customFormat="1" ht="15" customHeight="1">
      <c r="A109" s="663"/>
      <c r="B109" s="637"/>
      <c r="C109" s="661"/>
      <c r="D109" s="181" t="s">
        <v>515</v>
      </c>
      <c r="E109" s="498">
        <v>4</v>
      </c>
      <c r="F109" s="500">
        <v>0</v>
      </c>
      <c r="G109" s="33"/>
      <c r="H109" s="33">
        <v>2</v>
      </c>
      <c r="I109" s="33"/>
      <c r="J109" s="34">
        <f t="shared" si="4"/>
        <v>0</v>
      </c>
      <c r="K109" s="34">
        <f t="shared" si="5"/>
        <v>0</v>
      </c>
      <c r="L109" s="34">
        <f t="shared" si="6"/>
        <v>0.5</v>
      </c>
      <c r="M109" s="34">
        <f t="shared" si="7"/>
        <v>0.5</v>
      </c>
      <c r="O109" s="28"/>
      <c r="P109" s="28"/>
      <c r="Q109" s="28"/>
      <c r="R109" s="28"/>
      <c r="S109" s="28"/>
      <c r="T109" s="28"/>
      <c r="U109" s="28"/>
      <c r="V109" s="28"/>
    </row>
    <row r="110" spans="1:22" s="52" customFormat="1" ht="15" customHeight="1">
      <c r="A110" s="663"/>
      <c r="B110" s="637"/>
      <c r="C110" s="661"/>
      <c r="D110" s="181" t="s">
        <v>516</v>
      </c>
      <c r="E110" s="515">
        <v>0</v>
      </c>
      <c r="F110" s="500">
        <v>0</v>
      </c>
      <c r="G110" s="33">
        <v>8</v>
      </c>
      <c r="H110" s="33">
        <v>31</v>
      </c>
      <c r="I110" s="33"/>
      <c r="J110" s="34" t="str">
        <f t="shared" si="4"/>
        <v/>
      </c>
      <c r="K110" s="34" t="str">
        <f t="shared" si="5"/>
        <v/>
      </c>
      <c r="L110" s="34" t="str">
        <f t="shared" si="6"/>
        <v/>
      </c>
      <c r="M110" s="34" t="str">
        <f t="shared" si="7"/>
        <v/>
      </c>
      <c r="O110" s="28"/>
      <c r="P110" s="28"/>
      <c r="Q110" s="28"/>
      <c r="R110" s="28"/>
      <c r="S110" s="28"/>
      <c r="T110" s="28"/>
      <c r="U110" s="28"/>
      <c r="V110" s="28"/>
    </row>
    <row r="111" spans="1:22" s="52" customFormat="1" ht="15" customHeight="1">
      <c r="A111" s="663"/>
      <c r="B111" s="637"/>
      <c r="C111" s="661"/>
      <c r="D111" s="181" t="s">
        <v>517</v>
      </c>
      <c r="E111" s="498">
        <v>7</v>
      </c>
      <c r="F111" s="500">
        <v>0</v>
      </c>
      <c r="G111" s="33"/>
      <c r="H111" s="33"/>
      <c r="I111" s="33"/>
      <c r="J111" s="34">
        <f t="shared" si="4"/>
        <v>0</v>
      </c>
      <c r="K111" s="34">
        <f t="shared" si="5"/>
        <v>0</v>
      </c>
      <c r="L111" s="34">
        <f t="shared" si="6"/>
        <v>0</v>
      </c>
      <c r="M111" s="34">
        <f t="shared" si="7"/>
        <v>0</v>
      </c>
      <c r="O111" s="28"/>
      <c r="P111" s="28"/>
      <c r="Q111" s="28"/>
      <c r="R111" s="28"/>
      <c r="S111" s="28"/>
      <c r="T111" s="28"/>
      <c r="U111" s="28"/>
      <c r="V111" s="28"/>
    </row>
    <row r="112" spans="1:22" s="52" customFormat="1" ht="15" customHeight="1">
      <c r="A112" s="663"/>
      <c r="B112" s="637"/>
      <c r="C112" s="661"/>
      <c r="D112" s="180" t="s">
        <v>702</v>
      </c>
      <c r="E112" s="515">
        <v>0</v>
      </c>
      <c r="F112" s="500">
        <v>0</v>
      </c>
      <c r="G112" s="33"/>
      <c r="H112" s="33"/>
      <c r="I112" s="33"/>
      <c r="J112" s="34" t="str">
        <f t="shared" si="4"/>
        <v/>
      </c>
      <c r="K112" s="34" t="str">
        <f t="shared" si="5"/>
        <v/>
      </c>
      <c r="L112" s="34" t="str">
        <f t="shared" si="6"/>
        <v/>
      </c>
      <c r="M112" s="34" t="str">
        <f t="shared" si="7"/>
        <v/>
      </c>
      <c r="O112" s="28"/>
      <c r="P112" s="28"/>
      <c r="Q112" s="28"/>
      <c r="R112" s="28"/>
      <c r="S112" s="28"/>
      <c r="T112" s="28"/>
      <c r="U112" s="28"/>
      <c r="V112" s="28"/>
    </row>
    <row r="113" spans="1:22" s="52" customFormat="1" ht="15" customHeight="1">
      <c r="A113" s="664"/>
      <c r="B113" s="637"/>
      <c r="C113" s="657"/>
      <c r="D113" s="181" t="s">
        <v>541</v>
      </c>
      <c r="E113" s="498">
        <v>3</v>
      </c>
      <c r="F113" s="500">
        <v>0</v>
      </c>
      <c r="G113" s="33"/>
      <c r="H113" s="33"/>
      <c r="I113" s="33"/>
      <c r="J113" s="34">
        <f t="shared" si="4"/>
        <v>0</v>
      </c>
      <c r="K113" s="34">
        <f t="shared" si="5"/>
        <v>0</v>
      </c>
      <c r="L113" s="34">
        <f t="shared" si="6"/>
        <v>0</v>
      </c>
      <c r="M113" s="34">
        <f t="shared" si="7"/>
        <v>0</v>
      </c>
      <c r="O113" s="28"/>
      <c r="P113" s="28"/>
      <c r="Q113" s="28"/>
      <c r="R113" s="28"/>
      <c r="S113" s="28"/>
      <c r="T113" s="28"/>
      <c r="U113" s="28"/>
      <c r="V113" s="28"/>
    </row>
    <row r="114" spans="1:22" s="52" customFormat="1" ht="15" customHeight="1">
      <c r="A114" s="653">
        <v>5</v>
      </c>
      <c r="B114" s="636" t="str">
        <f>'1.Metas ATD H.'!B48</f>
        <v>Tlaltenango</v>
      </c>
      <c r="C114" s="656" t="s">
        <v>3</v>
      </c>
      <c r="D114" s="180" t="s">
        <v>529</v>
      </c>
      <c r="E114" s="515">
        <v>0</v>
      </c>
      <c r="F114" s="500">
        <v>0</v>
      </c>
      <c r="G114" s="33"/>
      <c r="H114" s="33"/>
      <c r="I114" s="33"/>
      <c r="J114" s="34" t="str">
        <f t="shared" si="4"/>
        <v/>
      </c>
      <c r="K114" s="34" t="str">
        <f t="shared" si="5"/>
        <v/>
      </c>
      <c r="L114" s="34" t="str">
        <f t="shared" si="6"/>
        <v/>
      </c>
      <c r="M114" s="34" t="str">
        <f t="shared" si="7"/>
        <v/>
      </c>
      <c r="O114" s="28"/>
      <c r="P114" s="28"/>
      <c r="Q114" s="28"/>
      <c r="R114" s="28"/>
      <c r="S114" s="28"/>
      <c r="T114" s="28"/>
      <c r="U114" s="28"/>
      <c r="V114" s="28"/>
    </row>
    <row r="115" spans="1:22" s="52" customFormat="1" ht="15" customHeight="1">
      <c r="A115" s="654"/>
      <c r="B115" s="637"/>
      <c r="C115" s="661"/>
      <c r="D115" s="181" t="s">
        <v>515</v>
      </c>
      <c r="E115" s="515">
        <v>0</v>
      </c>
      <c r="F115" s="500">
        <v>0</v>
      </c>
      <c r="G115" s="33"/>
      <c r="H115" s="33"/>
      <c r="I115" s="33"/>
      <c r="J115" s="34" t="str">
        <f t="shared" si="4"/>
        <v/>
      </c>
      <c r="K115" s="34" t="str">
        <f t="shared" si="5"/>
        <v/>
      </c>
      <c r="L115" s="34" t="str">
        <f t="shared" si="6"/>
        <v/>
      </c>
      <c r="M115" s="34" t="str">
        <f t="shared" si="7"/>
        <v/>
      </c>
      <c r="O115" s="28"/>
      <c r="P115" s="28"/>
      <c r="Q115" s="28"/>
      <c r="R115" s="28"/>
      <c r="S115" s="28"/>
      <c r="T115" s="28"/>
      <c r="U115" s="28"/>
      <c r="V115" s="28"/>
    </row>
    <row r="116" spans="1:22" s="52" customFormat="1" ht="15" customHeight="1">
      <c r="A116" s="654"/>
      <c r="B116" s="637"/>
      <c r="C116" s="661"/>
      <c r="D116" s="181" t="s">
        <v>516</v>
      </c>
      <c r="E116" s="498">
        <v>28</v>
      </c>
      <c r="F116" s="500">
        <v>5</v>
      </c>
      <c r="G116" s="33">
        <v>7</v>
      </c>
      <c r="H116" s="33">
        <v>15</v>
      </c>
      <c r="I116" s="33"/>
      <c r="J116" s="34">
        <f t="shared" si="4"/>
        <v>0.17857142857142858</v>
      </c>
      <c r="K116" s="34">
        <f t="shared" si="5"/>
        <v>0.42857142857142855</v>
      </c>
      <c r="L116" s="34">
        <f t="shared" si="6"/>
        <v>0.9642857142857143</v>
      </c>
      <c r="M116" s="34">
        <f t="shared" si="7"/>
        <v>0.9642857142857143</v>
      </c>
      <c r="O116" s="28"/>
      <c r="P116" s="28"/>
      <c r="Q116" s="28"/>
      <c r="R116" s="28"/>
      <c r="S116" s="28"/>
      <c r="T116" s="28"/>
      <c r="U116" s="28"/>
      <c r="V116" s="28"/>
    </row>
    <row r="117" spans="1:22" s="52" customFormat="1" ht="15" customHeight="1">
      <c r="A117" s="654"/>
      <c r="B117" s="637"/>
      <c r="C117" s="661"/>
      <c r="D117" s="181" t="s">
        <v>517</v>
      </c>
      <c r="E117" s="515">
        <v>0</v>
      </c>
      <c r="F117" s="500">
        <v>0</v>
      </c>
      <c r="G117" s="33"/>
      <c r="H117" s="33"/>
      <c r="I117" s="33"/>
      <c r="J117" s="34" t="str">
        <f t="shared" si="4"/>
        <v/>
      </c>
      <c r="K117" s="34" t="str">
        <f t="shared" si="5"/>
        <v/>
      </c>
      <c r="L117" s="34" t="str">
        <f t="shared" si="6"/>
        <v/>
      </c>
      <c r="M117" s="34" t="str">
        <f t="shared" si="7"/>
        <v/>
      </c>
      <c r="O117" s="28"/>
      <c r="P117" s="28"/>
      <c r="Q117" s="28"/>
      <c r="R117" s="28"/>
      <c r="S117" s="28"/>
      <c r="T117" s="28"/>
      <c r="U117" s="28"/>
      <c r="V117" s="28"/>
    </row>
    <row r="118" spans="1:22" s="52" customFormat="1" ht="15" customHeight="1">
      <c r="A118" s="654"/>
      <c r="B118" s="637"/>
      <c r="C118" s="661"/>
      <c r="D118" s="180" t="s">
        <v>702</v>
      </c>
      <c r="E118" s="515">
        <v>0</v>
      </c>
      <c r="F118" s="500">
        <v>0</v>
      </c>
      <c r="G118" s="33"/>
      <c r="H118" s="33"/>
      <c r="I118" s="33"/>
      <c r="J118" s="34" t="str">
        <f t="shared" si="4"/>
        <v/>
      </c>
      <c r="K118" s="34" t="str">
        <f t="shared" si="5"/>
        <v/>
      </c>
      <c r="L118" s="34" t="str">
        <f t="shared" si="6"/>
        <v/>
      </c>
      <c r="M118" s="34" t="str">
        <f t="shared" si="7"/>
        <v/>
      </c>
      <c r="O118" s="28"/>
      <c r="P118" s="28"/>
      <c r="Q118" s="28"/>
      <c r="R118" s="28"/>
      <c r="S118" s="28"/>
      <c r="T118" s="28"/>
      <c r="U118" s="28"/>
      <c r="V118" s="28"/>
    </row>
    <row r="119" spans="1:22" s="52" customFormat="1" ht="15" customHeight="1">
      <c r="A119" s="654"/>
      <c r="B119" s="637"/>
      <c r="C119" s="657"/>
      <c r="D119" s="181" t="s">
        <v>541</v>
      </c>
      <c r="E119" s="515">
        <v>0</v>
      </c>
      <c r="F119" s="500">
        <v>0</v>
      </c>
      <c r="G119" s="33"/>
      <c r="H119" s="33"/>
      <c r="I119" s="33"/>
      <c r="J119" s="34" t="str">
        <f t="shared" si="4"/>
        <v/>
      </c>
      <c r="K119" s="34" t="str">
        <f t="shared" si="5"/>
        <v/>
      </c>
      <c r="L119" s="34" t="str">
        <f t="shared" si="6"/>
        <v/>
      </c>
      <c r="M119" s="34" t="str">
        <f t="shared" si="7"/>
        <v/>
      </c>
      <c r="O119" s="28"/>
      <c r="P119" s="28"/>
      <c r="Q119" s="28"/>
      <c r="R119" s="28"/>
      <c r="S119" s="28"/>
      <c r="T119" s="28"/>
      <c r="U119" s="28"/>
      <c r="V119" s="28"/>
    </row>
    <row r="120" spans="1:22" s="52" customFormat="1" ht="15" customHeight="1">
      <c r="A120" s="654"/>
      <c r="B120" s="637"/>
      <c r="C120" s="656" t="s">
        <v>4</v>
      </c>
      <c r="D120" s="180" t="s">
        <v>529</v>
      </c>
      <c r="E120" s="515">
        <v>0</v>
      </c>
      <c r="F120" s="500">
        <v>0</v>
      </c>
      <c r="G120" s="33"/>
      <c r="H120" s="33"/>
      <c r="I120" s="33"/>
      <c r="J120" s="34" t="str">
        <f t="shared" si="4"/>
        <v/>
      </c>
      <c r="K120" s="34" t="str">
        <f t="shared" si="5"/>
        <v/>
      </c>
      <c r="L120" s="34" t="str">
        <f t="shared" si="6"/>
        <v/>
      </c>
      <c r="M120" s="34" t="str">
        <f t="shared" si="7"/>
        <v/>
      </c>
      <c r="O120" s="28"/>
      <c r="P120" s="28"/>
      <c r="Q120" s="28"/>
      <c r="R120" s="28"/>
      <c r="S120" s="28"/>
      <c r="T120" s="28"/>
      <c r="U120" s="28"/>
      <c r="V120" s="28"/>
    </row>
    <row r="121" spans="1:22" s="52" customFormat="1" ht="15" customHeight="1">
      <c r="A121" s="654"/>
      <c r="B121" s="637"/>
      <c r="C121" s="661"/>
      <c r="D121" s="181" t="s">
        <v>515</v>
      </c>
      <c r="E121" s="515">
        <v>0</v>
      </c>
      <c r="F121" s="500">
        <v>0</v>
      </c>
      <c r="G121" s="33"/>
      <c r="H121" s="33"/>
      <c r="I121" s="33"/>
      <c r="J121" s="34" t="str">
        <f t="shared" si="4"/>
        <v/>
      </c>
      <c r="K121" s="34" t="str">
        <f t="shared" si="5"/>
        <v/>
      </c>
      <c r="L121" s="34" t="str">
        <f t="shared" si="6"/>
        <v/>
      </c>
      <c r="M121" s="34" t="str">
        <f t="shared" si="7"/>
        <v/>
      </c>
      <c r="O121" s="28"/>
      <c r="P121" s="28"/>
      <c r="Q121" s="28"/>
      <c r="R121" s="28"/>
      <c r="S121" s="28"/>
      <c r="T121" s="28"/>
      <c r="U121" s="28"/>
      <c r="V121" s="28"/>
    </row>
    <row r="122" spans="1:22" s="52" customFormat="1" ht="15" customHeight="1">
      <c r="A122" s="654"/>
      <c r="B122" s="637"/>
      <c r="C122" s="661"/>
      <c r="D122" s="181" t="s">
        <v>516</v>
      </c>
      <c r="E122" s="498">
        <v>73</v>
      </c>
      <c r="F122" s="500">
        <v>0</v>
      </c>
      <c r="G122" s="33">
        <v>48</v>
      </c>
      <c r="H122" s="33">
        <v>31</v>
      </c>
      <c r="I122" s="33"/>
      <c r="J122" s="34">
        <f t="shared" si="4"/>
        <v>0</v>
      </c>
      <c r="K122" s="34">
        <f t="shared" si="5"/>
        <v>0.65753424657534243</v>
      </c>
      <c r="L122" s="34">
        <f t="shared" si="6"/>
        <v>1.0821917808219179</v>
      </c>
      <c r="M122" s="34">
        <f t="shared" si="7"/>
        <v>1.0821917808219179</v>
      </c>
      <c r="O122" s="28"/>
      <c r="P122" s="28"/>
      <c r="Q122" s="28"/>
      <c r="R122" s="28"/>
      <c r="S122" s="28"/>
      <c r="T122" s="28"/>
      <c r="U122" s="28"/>
      <c r="V122" s="28"/>
    </row>
    <row r="123" spans="1:22" s="52" customFormat="1" ht="15" customHeight="1">
      <c r="A123" s="654"/>
      <c r="B123" s="637"/>
      <c r="C123" s="661"/>
      <c r="D123" s="181" t="s">
        <v>517</v>
      </c>
      <c r="E123" s="515">
        <v>0</v>
      </c>
      <c r="F123" s="500">
        <v>0</v>
      </c>
      <c r="G123" s="33"/>
      <c r="H123" s="33"/>
      <c r="I123" s="33"/>
      <c r="J123" s="34" t="str">
        <f t="shared" si="4"/>
        <v/>
      </c>
      <c r="K123" s="34" t="str">
        <f t="shared" si="5"/>
        <v/>
      </c>
      <c r="L123" s="34" t="str">
        <f t="shared" si="6"/>
        <v/>
      </c>
      <c r="M123" s="34" t="str">
        <f t="shared" si="7"/>
        <v/>
      </c>
      <c r="O123" s="28"/>
      <c r="P123" s="28"/>
      <c r="Q123" s="28"/>
      <c r="R123" s="28"/>
      <c r="S123" s="28"/>
      <c r="T123" s="28"/>
      <c r="U123" s="28"/>
      <c r="V123" s="28"/>
    </row>
    <row r="124" spans="1:22" s="52" customFormat="1" ht="15" customHeight="1">
      <c r="A124" s="654"/>
      <c r="B124" s="637"/>
      <c r="C124" s="661"/>
      <c r="D124" s="180" t="s">
        <v>702</v>
      </c>
      <c r="E124" s="515">
        <v>0</v>
      </c>
      <c r="F124" s="500">
        <v>0</v>
      </c>
      <c r="G124" s="33"/>
      <c r="H124" s="33"/>
      <c r="I124" s="33"/>
      <c r="J124" s="34" t="str">
        <f t="shared" si="4"/>
        <v/>
      </c>
      <c r="K124" s="34" t="str">
        <f t="shared" si="5"/>
        <v/>
      </c>
      <c r="L124" s="34" t="str">
        <f t="shared" si="6"/>
        <v/>
      </c>
      <c r="M124" s="34" t="str">
        <f t="shared" si="7"/>
        <v/>
      </c>
      <c r="O124" s="28"/>
      <c r="P124" s="28"/>
      <c r="Q124" s="28"/>
      <c r="R124" s="28"/>
      <c r="S124" s="28"/>
      <c r="T124" s="28"/>
      <c r="U124" s="28"/>
      <c r="V124" s="28"/>
    </row>
    <row r="125" spans="1:22" s="52" customFormat="1" ht="15" customHeight="1">
      <c r="A125" s="654"/>
      <c r="B125" s="637"/>
      <c r="C125" s="657"/>
      <c r="D125" s="181" t="s">
        <v>541</v>
      </c>
      <c r="E125" s="515">
        <v>0</v>
      </c>
      <c r="F125" s="500">
        <v>0</v>
      </c>
      <c r="G125" s="33"/>
      <c r="H125" s="33"/>
      <c r="I125" s="33"/>
      <c r="J125" s="34" t="str">
        <f t="shared" si="4"/>
        <v/>
      </c>
      <c r="K125" s="34" t="str">
        <f t="shared" si="5"/>
        <v/>
      </c>
      <c r="L125" s="34" t="str">
        <f t="shared" si="6"/>
        <v/>
      </c>
      <c r="M125" s="34" t="str">
        <f t="shared" si="7"/>
        <v/>
      </c>
      <c r="O125" s="28"/>
      <c r="P125" s="28"/>
      <c r="Q125" s="28"/>
      <c r="R125" s="28"/>
      <c r="S125" s="28"/>
      <c r="T125" s="28"/>
      <c r="U125" s="28"/>
      <c r="V125" s="28"/>
    </row>
    <row r="126" spans="1:22" s="52" customFormat="1" ht="15" customHeight="1">
      <c r="A126" s="654"/>
      <c r="B126" s="637"/>
      <c r="C126" s="656" t="s">
        <v>5</v>
      </c>
      <c r="D126" s="180" t="s">
        <v>529</v>
      </c>
      <c r="E126" s="515">
        <v>0</v>
      </c>
      <c r="F126" s="500">
        <v>0</v>
      </c>
      <c r="G126" s="33"/>
      <c r="H126" s="33"/>
      <c r="I126" s="33"/>
      <c r="J126" s="34" t="str">
        <f t="shared" si="4"/>
        <v/>
      </c>
      <c r="K126" s="34" t="str">
        <f t="shared" si="5"/>
        <v/>
      </c>
      <c r="L126" s="34" t="str">
        <f t="shared" si="6"/>
        <v/>
      </c>
      <c r="M126" s="34" t="str">
        <f t="shared" si="7"/>
        <v/>
      </c>
      <c r="O126" s="28"/>
      <c r="P126" s="28"/>
      <c r="Q126" s="28"/>
      <c r="R126" s="28"/>
      <c r="S126" s="28"/>
      <c r="T126" s="28"/>
      <c r="U126" s="28"/>
      <c r="V126" s="28"/>
    </row>
    <row r="127" spans="1:22" s="52" customFormat="1" ht="15" customHeight="1">
      <c r="A127" s="654"/>
      <c r="B127" s="637"/>
      <c r="C127" s="661"/>
      <c r="D127" s="181" t="s">
        <v>515</v>
      </c>
      <c r="E127" s="515">
        <v>0</v>
      </c>
      <c r="F127" s="500">
        <v>0</v>
      </c>
      <c r="G127" s="33"/>
      <c r="H127" s="33">
        <v>1</v>
      </c>
      <c r="I127" s="33"/>
      <c r="J127" s="34" t="str">
        <f t="shared" si="4"/>
        <v/>
      </c>
      <c r="K127" s="34" t="str">
        <f t="shared" si="5"/>
        <v/>
      </c>
      <c r="L127" s="34" t="str">
        <f t="shared" si="6"/>
        <v/>
      </c>
      <c r="M127" s="34" t="str">
        <f t="shared" si="7"/>
        <v/>
      </c>
      <c r="O127" s="28"/>
      <c r="P127" s="28"/>
      <c r="Q127" s="28"/>
      <c r="R127" s="28"/>
      <c r="S127" s="28"/>
      <c r="T127" s="28"/>
      <c r="U127" s="28"/>
      <c r="V127" s="28"/>
    </row>
    <row r="128" spans="1:22" s="52" customFormat="1" ht="15" customHeight="1">
      <c r="A128" s="654"/>
      <c r="B128" s="637"/>
      <c r="C128" s="661"/>
      <c r="D128" s="181" t="s">
        <v>516</v>
      </c>
      <c r="E128" s="515">
        <v>0</v>
      </c>
      <c r="F128" s="500">
        <v>4</v>
      </c>
      <c r="G128" s="33">
        <v>27</v>
      </c>
      <c r="H128" s="33">
        <v>24</v>
      </c>
      <c r="I128" s="33"/>
      <c r="J128" s="34" t="str">
        <f t="shared" si="4"/>
        <v/>
      </c>
      <c r="K128" s="34" t="str">
        <f t="shared" si="5"/>
        <v/>
      </c>
      <c r="L128" s="34" t="str">
        <f t="shared" si="6"/>
        <v/>
      </c>
      <c r="M128" s="34" t="str">
        <f t="shared" si="7"/>
        <v/>
      </c>
      <c r="O128" s="28"/>
      <c r="P128" s="28"/>
      <c r="Q128" s="28"/>
      <c r="R128" s="28"/>
      <c r="S128" s="28"/>
      <c r="T128" s="28"/>
      <c r="U128" s="28"/>
      <c r="V128" s="28"/>
    </row>
    <row r="129" spans="1:22" s="52" customFormat="1" ht="15" customHeight="1">
      <c r="A129" s="654"/>
      <c r="B129" s="637"/>
      <c r="C129" s="661"/>
      <c r="D129" s="181" t="s">
        <v>517</v>
      </c>
      <c r="E129" s="515">
        <v>0</v>
      </c>
      <c r="F129" s="500">
        <v>0</v>
      </c>
      <c r="G129" s="33"/>
      <c r="H129" s="33"/>
      <c r="I129" s="33"/>
      <c r="J129" s="34" t="str">
        <f t="shared" si="4"/>
        <v/>
      </c>
      <c r="K129" s="34" t="str">
        <f t="shared" si="5"/>
        <v/>
      </c>
      <c r="L129" s="34" t="str">
        <f t="shared" si="6"/>
        <v/>
      </c>
      <c r="M129" s="34" t="str">
        <f t="shared" si="7"/>
        <v/>
      </c>
      <c r="O129" s="28"/>
      <c r="P129" s="28"/>
      <c r="Q129" s="28"/>
      <c r="R129" s="28"/>
      <c r="S129" s="28"/>
      <c r="T129" s="28"/>
      <c r="U129" s="28"/>
      <c r="V129" s="28"/>
    </row>
    <row r="130" spans="1:22" s="52" customFormat="1" ht="15" customHeight="1">
      <c r="A130" s="654"/>
      <c r="B130" s="637"/>
      <c r="C130" s="661"/>
      <c r="D130" s="180" t="s">
        <v>702</v>
      </c>
      <c r="E130" s="515">
        <v>0</v>
      </c>
      <c r="F130" s="500">
        <v>0</v>
      </c>
      <c r="G130" s="33"/>
      <c r="H130" s="33"/>
      <c r="I130" s="33"/>
      <c r="J130" s="34" t="str">
        <f t="shared" si="4"/>
        <v/>
      </c>
      <c r="K130" s="34" t="str">
        <f t="shared" si="5"/>
        <v/>
      </c>
      <c r="L130" s="34" t="str">
        <f t="shared" si="6"/>
        <v/>
      </c>
      <c r="M130" s="34" t="str">
        <f t="shared" si="7"/>
        <v/>
      </c>
      <c r="O130" s="28"/>
      <c r="P130" s="28"/>
      <c r="Q130" s="28"/>
      <c r="R130" s="28"/>
      <c r="S130" s="28"/>
      <c r="T130" s="28"/>
      <c r="U130" s="28"/>
      <c r="V130" s="28"/>
    </row>
    <row r="131" spans="1:22" s="52" customFormat="1" ht="15" customHeight="1">
      <c r="A131" s="654"/>
      <c r="B131" s="637"/>
      <c r="C131" s="661"/>
      <c r="D131" s="181" t="s">
        <v>541</v>
      </c>
      <c r="E131" s="515">
        <v>0</v>
      </c>
      <c r="F131" s="500">
        <v>0</v>
      </c>
      <c r="G131" s="33"/>
      <c r="H131" s="33"/>
      <c r="I131" s="33"/>
      <c r="J131" s="34" t="str">
        <f t="shared" si="4"/>
        <v/>
      </c>
      <c r="K131" s="34" t="str">
        <f t="shared" si="5"/>
        <v/>
      </c>
      <c r="L131" s="34" t="str">
        <f t="shared" si="6"/>
        <v/>
      </c>
      <c r="M131" s="34" t="str">
        <f t="shared" si="7"/>
        <v/>
      </c>
      <c r="O131" s="28"/>
      <c r="P131" s="28"/>
      <c r="Q131" s="28"/>
      <c r="R131" s="28"/>
      <c r="S131" s="28"/>
      <c r="T131" s="28"/>
      <c r="U131" s="28"/>
      <c r="V131" s="28"/>
    </row>
    <row r="132" spans="1:22" s="52" customFormat="1" ht="15" customHeight="1">
      <c r="A132" s="654"/>
      <c r="B132" s="637"/>
      <c r="C132" s="657"/>
      <c r="D132" s="180" t="s">
        <v>582</v>
      </c>
      <c r="E132" s="515">
        <v>0</v>
      </c>
      <c r="F132" s="500">
        <v>0</v>
      </c>
      <c r="G132" s="33">
        <v>0</v>
      </c>
      <c r="H132" s="33">
        <v>0</v>
      </c>
      <c r="I132" s="33"/>
      <c r="J132" s="34" t="str">
        <f t="shared" si="4"/>
        <v/>
      </c>
      <c r="K132" s="34" t="str">
        <f t="shared" si="5"/>
        <v/>
      </c>
      <c r="L132" s="34" t="str">
        <f t="shared" si="6"/>
        <v/>
      </c>
      <c r="M132" s="34" t="str">
        <f t="shared" si="7"/>
        <v/>
      </c>
      <c r="O132" s="28"/>
      <c r="P132" s="28"/>
      <c r="Q132" s="28"/>
      <c r="R132" s="28"/>
      <c r="S132" s="28"/>
      <c r="T132" s="28"/>
      <c r="U132" s="28"/>
      <c r="V132" s="28"/>
    </row>
    <row r="133" spans="1:22" s="52" customFormat="1" ht="15" customHeight="1">
      <c r="A133" s="654"/>
      <c r="B133" s="637"/>
      <c r="C133" s="656" t="s">
        <v>6</v>
      </c>
      <c r="D133" s="180" t="s">
        <v>529</v>
      </c>
      <c r="E133" s="515">
        <v>0</v>
      </c>
      <c r="F133" s="500">
        <v>0</v>
      </c>
      <c r="G133" s="33"/>
      <c r="H133" s="33"/>
      <c r="I133" s="33"/>
      <c r="J133" s="34" t="str">
        <f t="shared" si="4"/>
        <v/>
      </c>
      <c r="K133" s="34" t="str">
        <f t="shared" si="5"/>
        <v/>
      </c>
      <c r="L133" s="34" t="str">
        <f t="shared" si="6"/>
        <v/>
      </c>
      <c r="M133" s="34" t="str">
        <f t="shared" si="7"/>
        <v/>
      </c>
      <c r="O133" s="28"/>
      <c r="P133" s="28"/>
      <c r="Q133" s="28"/>
      <c r="R133" s="28"/>
      <c r="S133" s="28"/>
      <c r="T133" s="28"/>
      <c r="U133" s="28"/>
      <c r="V133" s="28"/>
    </row>
    <row r="134" spans="1:22" s="52" customFormat="1" ht="15" customHeight="1">
      <c r="A134" s="654"/>
      <c r="B134" s="637"/>
      <c r="C134" s="661"/>
      <c r="D134" s="181" t="s">
        <v>515</v>
      </c>
      <c r="E134" s="498">
        <v>2</v>
      </c>
      <c r="F134" s="500">
        <v>0</v>
      </c>
      <c r="G134" s="33">
        <v>1</v>
      </c>
      <c r="H134" s="33">
        <v>2</v>
      </c>
      <c r="I134" s="33"/>
      <c r="J134" s="34">
        <f t="shared" si="4"/>
        <v>0</v>
      </c>
      <c r="K134" s="34">
        <f t="shared" si="5"/>
        <v>0.5</v>
      </c>
      <c r="L134" s="34">
        <f t="shared" si="6"/>
        <v>1.5</v>
      </c>
      <c r="M134" s="34">
        <f t="shared" si="7"/>
        <v>1.5</v>
      </c>
      <c r="O134" s="28"/>
      <c r="P134" s="28"/>
      <c r="Q134" s="28"/>
      <c r="R134" s="28"/>
      <c r="S134" s="28"/>
      <c r="T134" s="28"/>
      <c r="U134" s="28"/>
      <c r="V134" s="28"/>
    </row>
    <row r="135" spans="1:22" s="52" customFormat="1" ht="15" customHeight="1">
      <c r="A135" s="654"/>
      <c r="B135" s="637"/>
      <c r="C135" s="661"/>
      <c r="D135" s="181" t="s">
        <v>516</v>
      </c>
      <c r="E135" s="515">
        <v>0</v>
      </c>
      <c r="F135" s="500">
        <v>0</v>
      </c>
      <c r="G135" s="33">
        <v>8</v>
      </c>
      <c r="H135" s="33">
        <v>16</v>
      </c>
      <c r="I135" s="33"/>
      <c r="J135" s="34" t="str">
        <f t="shared" si="4"/>
        <v/>
      </c>
      <c r="K135" s="34" t="str">
        <f t="shared" si="5"/>
        <v/>
      </c>
      <c r="L135" s="34" t="str">
        <f t="shared" si="6"/>
        <v/>
      </c>
      <c r="M135" s="34" t="str">
        <f t="shared" si="7"/>
        <v/>
      </c>
      <c r="O135" s="28"/>
      <c r="P135" s="28"/>
      <c r="Q135" s="28"/>
      <c r="R135" s="28"/>
      <c r="S135" s="28"/>
      <c r="T135" s="28"/>
      <c r="U135" s="28"/>
      <c r="V135" s="28"/>
    </row>
    <row r="136" spans="1:22" s="52" customFormat="1" ht="15" customHeight="1">
      <c r="A136" s="654"/>
      <c r="B136" s="637"/>
      <c r="C136" s="661"/>
      <c r="D136" s="181" t="s">
        <v>517</v>
      </c>
      <c r="E136" s="515">
        <v>0</v>
      </c>
      <c r="F136" s="500">
        <v>0</v>
      </c>
      <c r="G136" s="33"/>
      <c r="H136" s="33"/>
      <c r="I136" s="33"/>
      <c r="J136" s="34" t="str">
        <f t="shared" si="4"/>
        <v/>
      </c>
      <c r="K136" s="34" t="str">
        <f t="shared" si="5"/>
        <v/>
      </c>
      <c r="L136" s="34" t="str">
        <f t="shared" si="6"/>
        <v/>
      </c>
      <c r="M136" s="34" t="str">
        <f t="shared" si="7"/>
        <v/>
      </c>
      <c r="O136" s="28"/>
      <c r="P136" s="28"/>
      <c r="Q136" s="28"/>
      <c r="R136" s="28"/>
      <c r="S136" s="28"/>
      <c r="T136" s="28"/>
      <c r="U136" s="28"/>
      <c r="V136" s="28"/>
    </row>
    <row r="137" spans="1:22" s="52" customFormat="1" ht="15" customHeight="1">
      <c r="A137" s="654"/>
      <c r="B137" s="637"/>
      <c r="C137" s="661"/>
      <c r="D137" s="180" t="s">
        <v>702</v>
      </c>
      <c r="E137" s="515">
        <v>0</v>
      </c>
      <c r="F137" s="500">
        <v>0</v>
      </c>
      <c r="G137" s="33"/>
      <c r="H137" s="33"/>
      <c r="I137" s="33"/>
      <c r="J137" s="34" t="str">
        <f t="shared" si="4"/>
        <v/>
      </c>
      <c r="K137" s="34" t="str">
        <f t="shared" si="5"/>
        <v/>
      </c>
      <c r="L137" s="34" t="str">
        <f t="shared" si="6"/>
        <v/>
      </c>
      <c r="M137" s="34" t="str">
        <f t="shared" si="7"/>
        <v/>
      </c>
      <c r="O137" s="28"/>
      <c r="P137" s="28"/>
      <c r="Q137" s="28"/>
      <c r="R137" s="28"/>
      <c r="S137" s="28"/>
      <c r="T137" s="28"/>
      <c r="U137" s="28"/>
      <c r="V137" s="28"/>
    </row>
    <row r="138" spans="1:22" s="52" customFormat="1" ht="15" customHeight="1">
      <c r="A138" s="655"/>
      <c r="B138" s="637"/>
      <c r="C138" s="657"/>
      <c r="D138" s="181" t="s">
        <v>541</v>
      </c>
      <c r="E138" s="498">
        <v>2</v>
      </c>
      <c r="F138" s="500">
        <v>0</v>
      </c>
      <c r="G138" s="33"/>
      <c r="H138" s="33"/>
      <c r="I138" s="33"/>
      <c r="J138" s="34">
        <f t="shared" si="4"/>
        <v>0</v>
      </c>
      <c r="K138" s="34">
        <f t="shared" si="5"/>
        <v>0</v>
      </c>
      <c r="L138" s="34">
        <f t="shared" si="6"/>
        <v>0</v>
      </c>
      <c r="M138" s="34">
        <f t="shared" si="7"/>
        <v>0</v>
      </c>
      <c r="O138" s="28"/>
      <c r="P138" s="28"/>
      <c r="Q138" s="28"/>
      <c r="R138" s="28"/>
      <c r="S138" s="28"/>
      <c r="T138" s="28"/>
      <c r="U138" s="28"/>
      <c r="V138" s="28"/>
    </row>
    <row r="139" spans="1:22" s="52" customFormat="1" ht="15" customHeight="1">
      <c r="A139" s="662">
        <v>6</v>
      </c>
      <c r="B139" s="636" t="str">
        <f>'1.Metas ATD H.'!B56</f>
        <v>Jerez</v>
      </c>
      <c r="C139" s="656" t="s">
        <v>3</v>
      </c>
      <c r="D139" s="180" t="s">
        <v>529</v>
      </c>
      <c r="E139" s="515">
        <v>0</v>
      </c>
      <c r="F139" s="500">
        <v>0</v>
      </c>
      <c r="G139" s="33"/>
      <c r="H139" s="33"/>
      <c r="I139" s="33"/>
      <c r="J139" s="34" t="str">
        <f t="shared" si="4"/>
        <v/>
      </c>
      <c r="K139" s="34" t="str">
        <f t="shared" si="5"/>
        <v/>
      </c>
      <c r="L139" s="34" t="str">
        <f t="shared" si="6"/>
        <v/>
      </c>
      <c r="M139" s="34" t="str">
        <f t="shared" si="7"/>
        <v/>
      </c>
      <c r="O139" s="28"/>
      <c r="P139" s="28"/>
      <c r="Q139" s="28"/>
      <c r="R139" s="28"/>
      <c r="S139" s="28"/>
      <c r="T139" s="28"/>
      <c r="U139" s="28"/>
      <c r="V139" s="28"/>
    </row>
    <row r="140" spans="1:22" s="52" customFormat="1" ht="15" customHeight="1">
      <c r="A140" s="663"/>
      <c r="B140" s="637"/>
      <c r="C140" s="661"/>
      <c r="D140" s="181" t="s">
        <v>515</v>
      </c>
      <c r="E140" s="515">
        <v>0</v>
      </c>
      <c r="F140" s="500">
        <v>0</v>
      </c>
      <c r="G140" s="33"/>
      <c r="H140" s="33"/>
      <c r="I140" s="33"/>
      <c r="J140" s="34" t="str">
        <f t="shared" si="4"/>
        <v/>
      </c>
      <c r="K140" s="34" t="str">
        <f t="shared" si="5"/>
        <v/>
      </c>
      <c r="L140" s="34" t="str">
        <f t="shared" si="6"/>
        <v/>
      </c>
      <c r="M140" s="34" t="str">
        <f t="shared" si="7"/>
        <v/>
      </c>
      <c r="O140" s="28"/>
      <c r="P140" s="28"/>
      <c r="Q140" s="28"/>
      <c r="R140" s="28"/>
      <c r="S140" s="28"/>
      <c r="T140" s="28"/>
      <c r="U140" s="28"/>
      <c r="V140" s="28"/>
    </row>
    <row r="141" spans="1:22" s="52" customFormat="1" ht="15" customHeight="1">
      <c r="A141" s="663"/>
      <c r="B141" s="637"/>
      <c r="C141" s="661"/>
      <c r="D141" s="181" t="s">
        <v>516</v>
      </c>
      <c r="E141" s="498">
        <v>19</v>
      </c>
      <c r="F141" s="500">
        <v>0</v>
      </c>
      <c r="G141" s="33">
        <v>10</v>
      </c>
      <c r="H141" s="33">
        <v>6</v>
      </c>
      <c r="I141" s="33"/>
      <c r="J141" s="34">
        <f t="shared" si="4"/>
        <v>0</v>
      </c>
      <c r="K141" s="34">
        <f t="shared" si="5"/>
        <v>0.52631578947368418</v>
      </c>
      <c r="L141" s="34">
        <f t="shared" si="6"/>
        <v>0.84210526315789469</v>
      </c>
      <c r="M141" s="34">
        <f t="shared" si="7"/>
        <v>0.84210526315789469</v>
      </c>
      <c r="O141" s="28"/>
      <c r="P141" s="28"/>
      <c r="Q141" s="28"/>
      <c r="R141" s="28"/>
      <c r="S141" s="28"/>
      <c r="T141" s="28"/>
      <c r="U141" s="28"/>
      <c r="V141" s="28"/>
    </row>
    <row r="142" spans="1:22" s="52" customFormat="1" ht="15" customHeight="1">
      <c r="A142" s="663"/>
      <c r="B142" s="637"/>
      <c r="C142" s="661"/>
      <c r="D142" s="181" t="s">
        <v>517</v>
      </c>
      <c r="E142" s="515">
        <v>0</v>
      </c>
      <c r="F142" s="500">
        <v>0</v>
      </c>
      <c r="G142" s="33"/>
      <c r="H142" s="33"/>
      <c r="I142" s="33"/>
      <c r="J142" s="34" t="str">
        <f t="shared" ref="J142:J205" si="8">IFERROR((F142/E142),"")</f>
        <v/>
      </c>
      <c r="K142" s="34" t="str">
        <f t="shared" ref="K142:K205" si="9">IFERROR(((F142+G142)/E142),"")</f>
        <v/>
      </c>
      <c r="L142" s="34" t="str">
        <f t="shared" ref="L142:L205" si="10">IFERROR(((F142+G142+H142)/E142),"")</f>
        <v/>
      </c>
      <c r="M142" s="34" t="str">
        <f t="shared" ref="M142:M205" si="11">IFERROR(((F142+G142+H142+I142)/E142),"")</f>
        <v/>
      </c>
      <c r="O142" s="28"/>
      <c r="P142" s="28"/>
      <c r="Q142" s="28"/>
      <c r="R142" s="28"/>
      <c r="S142" s="28"/>
      <c r="T142" s="28"/>
      <c r="U142" s="28"/>
      <c r="V142" s="28"/>
    </row>
    <row r="143" spans="1:22" s="52" customFormat="1" ht="15" customHeight="1">
      <c r="A143" s="663"/>
      <c r="B143" s="637"/>
      <c r="C143" s="661"/>
      <c r="D143" s="180" t="s">
        <v>702</v>
      </c>
      <c r="E143" s="515">
        <v>0</v>
      </c>
      <c r="F143" s="500">
        <v>0</v>
      </c>
      <c r="G143" s="33"/>
      <c r="H143" s="33"/>
      <c r="I143" s="33"/>
      <c r="J143" s="34" t="str">
        <f t="shared" si="8"/>
        <v/>
      </c>
      <c r="K143" s="34" t="str">
        <f t="shared" si="9"/>
        <v/>
      </c>
      <c r="L143" s="34" t="str">
        <f t="shared" si="10"/>
        <v/>
      </c>
      <c r="M143" s="34" t="str">
        <f t="shared" si="11"/>
        <v/>
      </c>
      <c r="O143" s="28"/>
      <c r="P143" s="28"/>
      <c r="Q143" s="28"/>
      <c r="R143" s="28"/>
      <c r="S143" s="28"/>
      <c r="T143" s="28"/>
      <c r="U143" s="28"/>
      <c r="V143" s="28"/>
    </row>
    <row r="144" spans="1:22" s="52" customFormat="1" ht="15" customHeight="1">
      <c r="A144" s="663"/>
      <c r="B144" s="637"/>
      <c r="C144" s="657"/>
      <c r="D144" s="181" t="s">
        <v>541</v>
      </c>
      <c r="E144" s="515">
        <v>0</v>
      </c>
      <c r="F144" s="500">
        <v>0</v>
      </c>
      <c r="G144" s="33"/>
      <c r="H144" s="33"/>
      <c r="I144" s="33"/>
      <c r="J144" s="34" t="str">
        <f t="shared" si="8"/>
        <v/>
      </c>
      <c r="K144" s="34" t="str">
        <f t="shared" si="9"/>
        <v/>
      </c>
      <c r="L144" s="34" t="str">
        <f t="shared" si="10"/>
        <v/>
      </c>
      <c r="M144" s="34" t="str">
        <f t="shared" si="11"/>
        <v/>
      </c>
      <c r="O144" s="28"/>
      <c r="P144" s="28"/>
      <c r="Q144" s="28"/>
      <c r="R144" s="28"/>
      <c r="S144" s="28"/>
      <c r="T144" s="28"/>
      <c r="U144" s="28"/>
      <c r="V144" s="28"/>
    </row>
    <row r="145" spans="1:22" s="52" customFormat="1" ht="15" customHeight="1">
      <c r="A145" s="663"/>
      <c r="B145" s="637"/>
      <c r="C145" s="656" t="s">
        <v>4</v>
      </c>
      <c r="D145" s="180" t="s">
        <v>529</v>
      </c>
      <c r="E145" s="515">
        <v>0</v>
      </c>
      <c r="F145" s="500">
        <v>0</v>
      </c>
      <c r="G145" s="33"/>
      <c r="H145" s="33"/>
      <c r="I145" s="33"/>
      <c r="J145" s="34" t="str">
        <f t="shared" si="8"/>
        <v/>
      </c>
      <c r="K145" s="34" t="str">
        <f t="shared" si="9"/>
        <v/>
      </c>
      <c r="L145" s="34" t="str">
        <f t="shared" si="10"/>
        <v/>
      </c>
      <c r="M145" s="34" t="str">
        <f t="shared" si="11"/>
        <v/>
      </c>
      <c r="O145" s="28"/>
      <c r="P145" s="28"/>
      <c r="Q145" s="28"/>
      <c r="R145" s="28"/>
      <c r="S145" s="28"/>
      <c r="T145" s="28"/>
      <c r="U145" s="28"/>
      <c r="V145" s="28"/>
    </row>
    <row r="146" spans="1:22" s="52" customFormat="1" ht="15" customHeight="1">
      <c r="A146" s="663"/>
      <c r="B146" s="637"/>
      <c r="C146" s="661"/>
      <c r="D146" s="181" t="s">
        <v>515</v>
      </c>
      <c r="E146" s="515">
        <v>0</v>
      </c>
      <c r="F146" s="500">
        <v>0</v>
      </c>
      <c r="G146" s="33"/>
      <c r="H146" s="33"/>
      <c r="I146" s="33"/>
      <c r="J146" s="34" t="str">
        <f t="shared" si="8"/>
        <v/>
      </c>
      <c r="K146" s="34" t="str">
        <f t="shared" si="9"/>
        <v/>
      </c>
      <c r="L146" s="34" t="str">
        <f t="shared" si="10"/>
        <v/>
      </c>
      <c r="M146" s="34" t="str">
        <f t="shared" si="11"/>
        <v/>
      </c>
      <c r="O146" s="28"/>
      <c r="P146" s="28"/>
      <c r="Q146" s="28"/>
      <c r="R146" s="28"/>
      <c r="S146" s="28"/>
      <c r="T146" s="28"/>
      <c r="U146" s="28"/>
      <c r="V146" s="28"/>
    </row>
    <row r="147" spans="1:22" s="52" customFormat="1" ht="15" customHeight="1">
      <c r="A147" s="663"/>
      <c r="B147" s="637"/>
      <c r="C147" s="661"/>
      <c r="D147" s="181" t="s">
        <v>516</v>
      </c>
      <c r="E147" s="498">
        <v>52</v>
      </c>
      <c r="F147" s="500">
        <v>0</v>
      </c>
      <c r="G147" s="33">
        <v>26</v>
      </c>
      <c r="H147" s="33">
        <v>39</v>
      </c>
      <c r="I147" s="33"/>
      <c r="J147" s="34">
        <f t="shared" si="8"/>
        <v>0</v>
      </c>
      <c r="K147" s="34">
        <f t="shared" si="9"/>
        <v>0.5</v>
      </c>
      <c r="L147" s="34">
        <f t="shared" si="10"/>
        <v>1.25</v>
      </c>
      <c r="M147" s="34">
        <f t="shared" si="11"/>
        <v>1.25</v>
      </c>
      <c r="O147" s="28"/>
      <c r="P147" s="28"/>
      <c r="Q147" s="28"/>
      <c r="R147" s="28"/>
      <c r="S147" s="28"/>
      <c r="T147" s="28"/>
      <c r="U147" s="28"/>
      <c r="V147" s="28"/>
    </row>
    <row r="148" spans="1:22" s="52" customFormat="1" ht="15" customHeight="1">
      <c r="A148" s="663"/>
      <c r="B148" s="637"/>
      <c r="C148" s="661"/>
      <c r="D148" s="181" t="s">
        <v>517</v>
      </c>
      <c r="E148" s="515">
        <v>0</v>
      </c>
      <c r="F148" s="500">
        <v>0</v>
      </c>
      <c r="G148" s="33"/>
      <c r="H148" s="33"/>
      <c r="I148" s="33"/>
      <c r="J148" s="34" t="str">
        <f t="shared" si="8"/>
        <v/>
      </c>
      <c r="K148" s="34" t="str">
        <f t="shared" si="9"/>
        <v/>
      </c>
      <c r="L148" s="34" t="str">
        <f t="shared" si="10"/>
        <v/>
      </c>
      <c r="M148" s="34" t="str">
        <f t="shared" si="11"/>
        <v/>
      </c>
      <c r="O148" s="28"/>
      <c r="P148" s="28"/>
      <c r="Q148" s="28"/>
      <c r="R148" s="28"/>
      <c r="S148" s="28"/>
      <c r="T148" s="28"/>
      <c r="U148" s="28"/>
      <c r="V148" s="28"/>
    </row>
    <row r="149" spans="1:22" s="52" customFormat="1" ht="15" customHeight="1">
      <c r="A149" s="663"/>
      <c r="B149" s="637"/>
      <c r="C149" s="661"/>
      <c r="D149" s="180" t="s">
        <v>702</v>
      </c>
      <c r="E149" s="515">
        <v>0</v>
      </c>
      <c r="F149" s="500">
        <v>0</v>
      </c>
      <c r="G149" s="33"/>
      <c r="H149" s="33"/>
      <c r="I149" s="33"/>
      <c r="J149" s="34" t="str">
        <f t="shared" si="8"/>
        <v/>
      </c>
      <c r="K149" s="34" t="str">
        <f t="shared" si="9"/>
        <v/>
      </c>
      <c r="L149" s="34" t="str">
        <f t="shared" si="10"/>
        <v/>
      </c>
      <c r="M149" s="34" t="str">
        <f t="shared" si="11"/>
        <v/>
      </c>
      <c r="O149" s="28"/>
      <c r="P149" s="28"/>
      <c r="Q149" s="28"/>
      <c r="R149" s="28"/>
      <c r="S149" s="28"/>
      <c r="T149" s="28"/>
      <c r="U149" s="28"/>
      <c r="V149" s="28"/>
    </row>
    <row r="150" spans="1:22" s="52" customFormat="1" ht="15" customHeight="1">
      <c r="A150" s="663"/>
      <c r="B150" s="637"/>
      <c r="C150" s="657"/>
      <c r="D150" s="181" t="s">
        <v>541</v>
      </c>
      <c r="E150" s="515">
        <v>0</v>
      </c>
      <c r="F150" s="500">
        <v>0</v>
      </c>
      <c r="G150" s="33"/>
      <c r="H150" s="33"/>
      <c r="I150" s="33"/>
      <c r="J150" s="34" t="str">
        <f t="shared" si="8"/>
        <v/>
      </c>
      <c r="K150" s="34" t="str">
        <f t="shared" si="9"/>
        <v/>
      </c>
      <c r="L150" s="34" t="str">
        <f t="shared" si="10"/>
        <v/>
      </c>
      <c r="M150" s="34" t="str">
        <f t="shared" si="11"/>
        <v/>
      </c>
      <c r="O150" s="28"/>
      <c r="P150" s="28"/>
      <c r="Q150" s="28"/>
      <c r="R150" s="28"/>
      <c r="S150" s="28"/>
      <c r="T150" s="28"/>
      <c r="U150" s="28"/>
      <c r="V150" s="28"/>
    </row>
    <row r="151" spans="1:22" s="52" customFormat="1" ht="15" customHeight="1">
      <c r="A151" s="663"/>
      <c r="B151" s="637"/>
      <c r="C151" s="656" t="s">
        <v>5</v>
      </c>
      <c r="D151" s="180" t="s">
        <v>529</v>
      </c>
      <c r="E151" s="515">
        <v>0</v>
      </c>
      <c r="F151" s="500">
        <v>0</v>
      </c>
      <c r="G151" s="33"/>
      <c r="H151" s="33"/>
      <c r="I151" s="33"/>
      <c r="J151" s="34" t="str">
        <f t="shared" si="8"/>
        <v/>
      </c>
      <c r="K151" s="34" t="str">
        <f t="shared" si="9"/>
        <v/>
      </c>
      <c r="L151" s="34" t="str">
        <f t="shared" si="10"/>
        <v/>
      </c>
      <c r="M151" s="34" t="str">
        <f t="shared" si="11"/>
        <v/>
      </c>
      <c r="O151" s="28"/>
      <c r="P151" s="28"/>
      <c r="Q151" s="28"/>
      <c r="R151" s="28"/>
      <c r="S151" s="28"/>
      <c r="T151" s="28"/>
      <c r="U151" s="28"/>
      <c r="V151" s="28"/>
    </row>
    <row r="152" spans="1:22" s="52" customFormat="1" ht="15" customHeight="1">
      <c r="A152" s="663"/>
      <c r="B152" s="637"/>
      <c r="C152" s="661"/>
      <c r="D152" s="181" t="s">
        <v>515</v>
      </c>
      <c r="E152" s="498">
        <v>1</v>
      </c>
      <c r="F152" s="500">
        <v>0</v>
      </c>
      <c r="G152" s="33">
        <v>1</v>
      </c>
      <c r="H152" s="33">
        <v>1</v>
      </c>
      <c r="I152" s="33"/>
      <c r="J152" s="34">
        <f t="shared" si="8"/>
        <v>0</v>
      </c>
      <c r="K152" s="34">
        <f t="shared" si="9"/>
        <v>1</v>
      </c>
      <c r="L152" s="34">
        <f t="shared" si="10"/>
        <v>2</v>
      </c>
      <c r="M152" s="34">
        <f t="shared" si="11"/>
        <v>2</v>
      </c>
      <c r="O152" s="28"/>
      <c r="P152" s="28"/>
      <c r="Q152" s="28"/>
      <c r="R152" s="28"/>
      <c r="S152" s="28"/>
      <c r="T152" s="28"/>
      <c r="U152" s="28"/>
      <c r="V152" s="28"/>
    </row>
    <row r="153" spans="1:22" s="52" customFormat="1" ht="15" customHeight="1">
      <c r="A153" s="663"/>
      <c r="B153" s="637"/>
      <c r="C153" s="661"/>
      <c r="D153" s="181" t="s">
        <v>516</v>
      </c>
      <c r="E153" s="515">
        <v>0</v>
      </c>
      <c r="F153" s="500">
        <v>0</v>
      </c>
      <c r="G153" s="33">
        <v>5</v>
      </c>
      <c r="H153" s="33">
        <v>10</v>
      </c>
      <c r="I153" s="33"/>
      <c r="J153" s="34" t="str">
        <f t="shared" si="8"/>
        <v/>
      </c>
      <c r="K153" s="34" t="str">
        <f t="shared" si="9"/>
        <v/>
      </c>
      <c r="L153" s="34" t="str">
        <f t="shared" si="10"/>
        <v/>
      </c>
      <c r="M153" s="34" t="str">
        <f t="shared" si="11"/>
        <v/>
      </c>
      <c r="O153" s="28"/>
      <c r="P153" s="28"/>
      <c r="Q153" s="28"/>
      <c r="R153" s="28"/>
      <c r="S153" s="28"/>
      <c r="T153" s="28"/>
      <c r="U153" s="28"/>
      <c r="V153" s="28"/>
    </row>
    <row r="154" spans="1:22" s="52" customFormat="1" ht="15" customHeight="1">
      <c r="A154" s="663"/>
      <c r="B154" s="637"/>
      <c r="C154" s="661"/>
      <c r="D154" s="181" t="s">
        <v>517</v>
      </c>
      <c r="E154" s="515">
        <v>0</v>
      </c>
      <c r="F154" s="500">
        <v>0</v>
      </c>
      <c r="G154" s="33"/>
      <c r="H154" s="33"/>
      <c r="I154" s="33"/>
      <c r="J154" s="34" t="str">
        <f t="shared" si="8"/>
        <v/>
      </c>
      <c r="K154" s="34" t="str">
        <f t="shared" si="9"/>
        <v/>
      </c>
      <c r="L154" s="34" t="str">
        <f t="shared" si="10"/>
        <v/>
      </c>
      <c r="M154" s="34" t="str">
        <f t="shared" si="11"/>
        <v/>
      </c>
      <c r="O154" s="28"/>
      <c r="P154" s="28"/>
      <c r="Q154" s="28"/>
      <c r="R154" s="28"/>
      <c r="S154" s="28"/>
      <c r="T154" s="28"/>
      <c r="U154" s="28"/>
      <c r="V154" s="28"/>
    </row>
    <row r="155" spans="1:22" s="52" customFormat="1" ht="15" customHeight="1">
      <c r="A155" s="663"/>
      <c r="B155" s="637"/>
      <c r="C155" s="661"/>
      <c r="D155" s="180" t="s">
        <v>702</v>
      </c>
      <c r="E155" s="515">
        <v>0</v>
      </c>
      <c r="F155" s="500">
        <v>0</v>
      </c>
      <c r="G155" s="33"/>
      <c r="H155" s="33"/>
      <c r="I155" s="33"/>
      <c r="J155" s="34" t="str">
        <f t="shared" si="8"/>
        <v/>
      </c>
      <c r="K155" s="34" t="str">
        <f t="shared" si="9"/>
        <v/>
      </c>
      <c r="L155" s="34" t="str">
        <f t="shared" si="10"/>
        <v/>
      </c>
      <c r="M155" s="34" t="str">
        <f t="shared" si="11"/>
        <v/>
      </c>
      <c r="O155" s="28"/>
      <c r="P155" s="28"/>
      <c r="Q155" s="28"/>
      <c r="R155" s="28"/>
      <c r="S155" s="28"/>
      <c r="T155" s="28"/>
      <c r="U155" s="28"/>
      <c r="V155" s="28"/>
    </row>
    <row r="156" spans="1:22" s="52" customFormat="1" ht="15" customHeight="1">
      <c r="A156" s="663"/>
      <c r="B156" s="637"/>
      <c r="C156" s="661"/>
      <c r="D156" s="181" t="s">
        <v>541</v>
      </c>
      <c r="E156" s="515">
        <v>0</v>
      </c>
      <c r="F156" s="500">
        <v>0</v>
      </c>
      <c r="G156" s="33"/>
      <c r="H156" s="33"/>
      <c r="I156" s="33"/>
      <c r="J156" s="34" t="str">
        <f t="shared" si="8"/>
        <v/>
      </c>
      <c r="K156" s="34" t="str">
        <f t="shared" si="9"/>
        <v/>
      </c>
      <c r="L156" s="34" t="str">
        <f t="shared" si="10"/>
        <v/>
      </c>
      <c r="M156" s="34" t="str">
        <f t="shared" si="11"/>
        <v/>
      </c>
      <c r="O156" s="28"/>
      <c r="P156" s="28"/>
      <c r="Q156" s="28"/>
      <c r="R156" s="28"/>
      <c r="S156" s="28"/>
      <c r="T156" s="28"/>
      <c r="U156" s="28"/>
      <c r="V156" s="28"/>
    </row>
    <row r="157" spans="1:22" s="52" customFormat="1" ht="15" customHeight="1">
      <c r="A157" s="663"/>
      <c r="B157" s="637"/>
      <c r="C157" s="657"/>
      <c r="D157" s="180" t="s">
        <v>582</v>
      </c>
      <c r="E157" s="515">
        <v>0</v>
      </c>
      <c r="F157" s="500">
        <v>0</v>
      </c>
      <c r="G157" s="33">
        <v>0</v>
      </c>
      <c r="H157" s="33">
        <v>1</v>
      </c>
      <c r="I157" s="33"/>
      <c r="J157" s="34" t="str">
        <f t="shared" si="8"/>
        <v/>
      </c>
      <c r="K157" s="34" t="str">
        <f t="shared" si="9"/>
        <v/>
      </c>
      <c r="L157" s="34" t="str">
        <f t="shared" si="10"/>
        <v/>
      </c>
      <c r="M157" s="34" t="str">
        <f t="shared" si="11"/>
        <v/>
      </c>
      <c r="O157" s="28"/>
      <c r="P157" s="28"/>
      <c r="Q157" s="28"/>
      <c r="R157" s="28"/>
      <c r="S157" s="28"/>
      <c r="T157" s="28"/>
      <c r="U157" s="28"/>
      <c r="V157" s="28"/>
    </row>
    <row r="158" spans="1:22" s="52" customFormat="1" ht="15" customHeight="1">
      <c r="A158" s="663"/>
      <c r="B158" s="637"/>
      <c r="C158" s="656" t="s">
        <v>6</v>
      </c>
      <c r="D158" s="180" t="s">
        <v>529</v>
      </c>
      <c r="E158" s="515">
        <v>0</v>
      </c>
      <c r="F158" s="500">
        <v>0</v>
      </c>
      <c r="G158" s="33"/>
      <c r="H158" s="33"/>
      <c r="I158" s="33"/>
      <c r="J158" s="34" t="str">
        <f t="shared" si="8"/>
        <v/>
      </c>
      <c r="K158" s="34" t="str">
        <f t="shared" si="9"/>
        <v/>
      </c>
      <c r="L158" s="34" t="str">
        <f t="shared" si="10"/>
        <v/>
      </c>
      <c r="M158" s="34" t="str">
        <f t="shared" si="11"/>
        <v/>
      </c>
      <c r="O158" s="28"/>
      <c r="P158" s="28"/>
      <c r="Q158" s="28"/>
      <c r="R158" s="28"/>
      <c r="S158" s="28"/>
      <c r="T158" s="28"/>
      <c r="U158" s="28"/>
      <c r="V158" s="28"/>
    </row>
    <row r="159" spans="1:22" s="52" customFormat="1" ht="15" customHeight="1">
      <c r="A159" s="663"/>
      <c r="B159" s="637"/>
      <c r="C159" s="661"/>
      <c r="D159" s="181" t="s">
        <v>515</v>
      </c>
      <c r="E159" s="498">
        <v>2</v>
      </c>
      <c r="F159" s="500">
        <v>0</v>
      </c>
      <c r="G159" s="33"/>
      <c r="H159" s="33">
        <v>1</v>
      </c>
      <c r="I159" s="33"/>
      <c r="J159" s="34">
        <f t="shared" si="8"/>
        <v>0</v>
      </c>
      <c r="K159" s="34">
        <f t="shared" si="9"/>
        <v>0</v>
      </c>
      <c r="L159" s="34">
        <f t="shared" si="10"/>
        <v>0.5</v>
      </c>
      <c r="M159" s="34">
        <f t="shared" si="11"/>
        <v>0.5</v>
      </c>
      <c r="O159" s="28"/>
      <c r="P159" s="28"/>
      <c r="Q159" s="28"/>
      <c r="R159" s="28"/>
      <c r="S159" s="28"/>
      <c r="T159" s="28"/>
      <c r="U159" s="28"/>
      <c r="V159" s="28"/>
    </row>
    <row r="160" spans="1:22" s="52" customFormat="1" ht="15" customHeight="1">
      <c r="A160" s="663"/>
      <c r="B160" s="637"/>
      <c r="C160" s="661"/>
      <c r="D160" s="181" t="s">
        <v>516</v>
      </c>
      <c r="E160" s="515">
        <v>0</v>
      </c>
      <c r="F160" s="500">
        <v>1</v>
      </c>
      <c r="G160" s="33">
        <v>12</v>
      </c>
      <c r="H160" s="33">
        <v>13</v>
      </c>
      <c r="I160" s="33"/>
      <c r="J160" s="34" t="str">
        <f t="shared" si="8"/>
        <v/>
      </c>
      <c r="K160" s="34" t="str">
        <f t="shared" si="9"/>
        <v/>
      </c>
      <c r="L160" s="34" t="str">
        <f t="shared" si="10"/>
        <v/>
      </c>
      <c r="M160" s="34" t="str">
        <f t="shared" si="11"/>
        <v/>
      </c>
      <c r="O160" s="28"/>
      <c r="P160" s="28"/>
      <c r="Q160" s="28"/>
      <c r="R160" s="28"/>
      <c r="S160" s="28"/>
      <c r="T160" s="28"/>
      <c r="U160" s="28"/>
      <c r="V160" s="28"/>
    </row>
    <row r="161" spans="1:22" s="52" customFormat="1" ht="15" customHeight="1">
      <c r="A161" s="663"/>
      <c r="B161" s="637"/>
      <c r="C161" s="661"/>
      <c r="D161" s="181" t="s">
        <v>517</v>
      </c>
      <c r="E161" s="515">
        <v>0</v>
      </c>
      <c r="F161" s="500">
        <v>0</v>
      </c>
      <c r="G161" s="33"/>
      <c r="H161" s="33"/>
      <c r="I161" s="33"/>
      <c r="J161" s="34" t="str">
        <f t="shared" si="8"/>
        <v/>
      </c>
      <c r="K161" s="34" t="str">
        <f t="shared" si="9"/>
        <v/>
      </c>
      <c r="L161" s="34" t="str">
        <f t="shared" si="10"/>
        <v/>
      </c>
      <c r="M161" s="34" t="str">
        <f t="shared" si="11"/>
        <v/>
      </c>
      <c r="O161" s="28"/>
      <c r="P161" s="28"/>
      <c r="Q161" s="28"/>
      <c r="R161" s="28"/>
      <c r="S161" s="28"/>
      <c r="T161" s="28"/>
      <c r="U161" s="28"/>
      <c r="V161" s="28"/>
    </row>
    <row r="162" spans="1:22" s="52" customFormat="1" ht="15" customHeight="1">
      <c r="A162" s="663"/>
      <c r="B162" s="637"/>
      <c r="C162" s="661"/>
      <c r="D162" s="180" t="s">
        <v>702</v>
      </c>
      <c r="E162" s="515">
        <v>0</v>
      </c>
      <c r="F162" s="500">
        <v>0</v>
      </c>
      <c r="G162" s="33"/>
      <c r="H162" s="33"/>
      <c r="I162" s="33"/>
      <c r="J162" s="34" t="str">
        <f t="shared" si="8"/>
        <v/>
      </c>
      <c r="K162" s="34" t="str">
        <f t="shared" si="9"/>
        <v/>
      </c>
      <c r="L162" s="34" t="str">
        <f t="shared" si="10"/>
        <v/>
      </c>
      <c r="M162" s="34" t="str">
        <f t="shared" si="11"/>
        <v/>
      </c>
      <c r="O162" s="28"/>
      <c r="P162" s="28"/>
      <c r="Q162" s="28"/>
      <c r="R162" s="28"/>
      <c r="S162" s="28"/>
      <c r="T162" s="28"/>
      <c r="U162" s="28"/>
      <c r="V162" s="28"/>
    </row>
    <row r="163" spans="1:22" s="52" customFormat="1" ht="15" customHeight="1">
      <c r="A163" s="664"/>
      <c r="B163" s="637"/>
      <c r="C163" s="657"/>
      <c r="D163" s="181" t="s">
        <v>541</v>
      </c>
      <c r="E163" s="515">
        <v>0</v>
      </c>
      <c r="F163" s="500">
        <v>0</v>
      </c>
      <c r="G163" s="33"/>
      <c r="H163" s="33"/>
      <c r="I163" s="33"/>
      <c r="J163" s="34" t="str">
        <f t="shared" si="8"/>
        <v/>
      </c>
      <c r="K163" s="34" t="str">
        <f t="shared" si="9"/>
        <v/>
      </c>
      <c r="L163" s="34" t="str">
        <f t="shared" si="10"/>
        <v/>
      </c>
      <c r="M163" s="34" t="str">
        <f t="shared" si="11"/>
        <v/>
      </c>
      <c r="O163" s="28"/>
      <c r="P163" s="28"/>
      <c r="Q163" s="28"/>
      <c r="R163" s="28"/>
      <c r="S163" s="28"/>
      <c r="T163" s="28"/>
      <c r="U163" s="28"/>
      <c r="V163" s="28"/>
    </row>
    <row r="164" spans="1:22" s="52" customFormat="1" ht="15" customHeight="1">
      <c r="A164" s="653">
        <v>7</v>
      </c>
      <c r="B164" s="636" t="str">
        <f>'1.Metas ATD H.'!B64</f>
        <v>Fresnillo</v>
      </c>
      <c r="C164" s="656" t="s">
        <v>3</v>
      </c>
      <c r="D164" s="180" t="s">
        <v>529</v>
      </c>
      <c r="E164" s="515">
        <v>0</v>
      </c>
      <c r="F164" s="500">
        <v>0</v>
      </c>
      <c r="G164" s="33"/>
      <c r="H164" s="33"/>
      <c r="I164" s="33"/>
      <c r="J164" s="34" t="str">
        <f t="shared" si="8"/>
        <v/>
      </c>
      <c r="K164" s="34" t="str">
        <f t="shared" si="9"/>
        <v/>
      </c>
      <c r="L164" s="34" t="str">
        <f t="shared" si="10"/>
        <v/>
      </c>
      <c r="M164" s="34" t="str">
        <f t="shared" si="11"/>
        <v/>
      </c>
      <c r="O164" s="28"/>
      <c r="P164" s="28"/>
      <c r="Q164" s="28"/>
      <c r="R164" s="28"/>
      <c r="S164" s="28"/>
      <c r="T164" s="28"/>
      <c r="U164" s="28"/>
      <c r="V164" s="28"/>
    </row>
    <row r="165" spans="1:22" s="52" customFormat="1" ht="15" customHeight="1">
      <c r="A165" s="654"/>
      <c r="B165" s="637"/>
      <c r="C165" s="661"/>
      <c r="D165" s="181" t="s">
        <v>515</v>
      </c>
      <c r="E165" s="515">
        <v>0</v>
      </c>
      <c r="F165" s="500">
        <v>0</v>
      </c>
      <c r="G165" s="33"/>
      <c r="H165" s="33"/>
      <c r="I165" s="33"/>
      <c r="J165" s="34" t="str">
        <f t="shared" si="8"/>
        <v/>
      </c>
      <c r="K165" s="34" t="str">
        <f t="shared" si="9"/>
        <v/>
      </c>
      <c r="L165" s="34" t="str">
        <f t="shared" si="10"/>
        <v/>
      </c>
      <c r="M165" s="34" t="str">
        <f t="shared" si="11"/>
        <v/>
      </c>
      <c r="O165" s="28"/>
      <c r="P165" s="28"/>
      <c r="Q165" s="28"/>
      <c r="R165" s="28"/>
      <c r="S165" s="28"/>
      <c r="T165" s="28"/>
      <c r="U165" s="28"/>
      <c r="V165" s="28"/>
    </row>
    <row r="166" spans="1:22" s="52" customFormat="1" ht="15" customHeight="1">
      <c r="A166" s="654"/>
      <c r="B166" s="637"/>
      <c r="C166" s="661"/>
      <c r="D166" s="181" t="s">
        <v>516</v>
      </c>
      <c r="E166" s="498">
        <v>26</v>
      </c>
      <c r="F166" s="500">
        <v>0</v>
      </c>
      <c r="G166" s="33">
        <v>8</v>
      </c>
      <c r="H166" s="33">
        <v>21</v>
      </c>
      <c r="I166" s="33"/>
      <c r="J166" s="34">
        <f t="shared" si="8"/>
        <v>0</v>
      </c>
      <c r="K166" s="34">
        <f t="shared" si="9"/>
        <v>0.30769230769230771</v>
      </c>
      <c r="L166" s="34">
        <f t="shared" si="10"/>
        <v>1.1153846153846154</v>
      </c>
      <c r="M166" s="34">
        <f t="shared" si="11"/>
        <v>1.1153846153846154</v>
      </c>
      <c r="O166" s="28"/>
      <c r="P166" s="28"/>
      <c r="Q166" s="28"/>
      <c r="R166" s="28"/>
      <c r="S166" s="28"/>
      <c r="T166" s="28"/>
      <c r="U166" s="28"/>
      <c r="V166" s="28"/>
    </row>
    <row r="167" spans="1:22" s="52" customFormat="1" ht="15" customHeight="1">
      <c r="A167" s="654"/>
      <c r="B167" s="637"/>
      <c r="C167" s="661"/>
      <c r="D167" s="181" t="s">
        <v>517</v>
      </c>
      <c r="E167" s="515">
        <v>0</v>
      </c>
      <c r="F167" s="500">
        <v>0</v>
      </c>
      <c r="G167" s="33"/>
      <c r="H167" s="33"/>
      <c r="I167" s="33"/>
      <c r="J167" s="34" t="str">
        <f t="shared" si="8"/>
        <v/>
      </c>
      <c r="K167" s="34" t="str">
        <f t="shared" si="9"/>
        <v/>
      </c>
      <c r="L167" s="34" t="str">
        <f t="shared" si="10"/>
        <v/>
      </c>
      <c r="M167" s="34" t="str">
        <f t="shared" si="11"/>
        <v/>
      </c>
      <c r="O167" s="28"/>
      <c r="P167" s="28"/>
      <c r="Q167" s="28"/>
      <c r="R167" s="28"/>
      <c r="S167" s="28"/>
      <c r="T167" s="28"/>
      <c r="U167" s="28"/>
      <c r="V167" s="28"/>
    </row>
    <row r="168" spans="1:22" s="52" customFormat="1" ht="15" customHeight="1">
      <c r="A168" s="654"/>
      <c r="B168" s="637"/>
      <c r="C168" s="661"/>
      <c r="D168" s="180" t="s">
        <v>702</v>
      </c>
      <c r="E168" s="515">
        <v>0</v>
      </c>
      <c r="F168" s="500">
        <v>0</v>
      </c>
      <c r="G168" s="33"/>
      <c r="H168" s="33"/>
      <c r="I168" s="33"/>
      <c r="J168" s="34" t="str">
        <f t="shared" si="8"/>
        <v/>
      </c>
      <c r="K168" s="34" t="str">
        <f t="shared" si="9"/>
        <v/>
      </c>
      <c r="L168" s="34" t="str">
        <f t="shared" si="10"/>
        <v/>
      </c>
      <c r="M168" s="34" t="str">
        <f t="shared" si="11"/>
        <v/>
      </c>
      <c r="O168" s="28"/>
      <c r="P168" s="28"/>
      <c r="Q168" s="28"/>
      <c r="R168" s="28"/>
      <c r="S168" s="28"/>
      <c r="T168" s="28"/>
      <c r="U168" s="28"/>
      <c r="V168" s="28"/>
    </row>
    <row r="169" spans="1:22" s="52" customFormat="1" ht="15" customHeight="1">
      <c r="A169" s="654"/>
      <c r="B169" s="637"/>
      <c r="C169" s="657"/>
      <c r="D169" s="181" t="s">
        <v>541</v>
      </c>
      <c r="E169" s="515">
        <v>0</v>
      </c>
      <c r="F169" s="500">
        <v>0</v>
      </c>
      <c r="G169" s="33"/>
      <c r="H169" s="33"/>
      <c r="I169" s="33"/>
      <c r="J169" s="34" t="str">
        <f t="shared" si="8"/>
        <v/>
      </c>
      <c r="K169" s="34" t="str">
        <f t="shared" si="9"/>
        <v/>
      </c>
      <c r="L169" s="34" t="str">
        <f t="shared" si="10"/>
        <v/>
      </c>
      <c r="M169" s="34" t="str">
        <f t="shared" si="11"/>
        <v/>
      </c>
      <c r="O169" s="28"/>
      <c r="P169" s="28"/>
      <c r="Q169" s="28"/>
      <c r="R169" s="28"/>
      <c r="S169" s="28"/>
      <c r="T169" s="28"/>
      <c r="U169" s="28"/>
      <c r="V169" s="28"/>
    </row>
    <row r="170" spans="1:22" s="52" customFormat="1" ht="15" customHeight="1">
      <c r="A170" s="654"/>
      <c r="B170" s="637"/>
      <c r="C170" s="656" t="s">
        <v>4</v>
      </c>
      <c r="D170" s="180" t="s">
        <v>529</v>
      </c>
      <c r="E170" s="515">
        <v>0</v>
      </c>
      <c r="F170" s="500">
        <v>0</v>
      </c>
      <c r="G170" s="33"/>
      <c r="H170" s="33"/>
      <c r="I170" s="33"/>
      <c r="J170" s="34" t="str">
        <f t="shared" si="8"/>
        <v/>
      </c>
      <c r="K170" s="34" t="str">
        <f t="shared" si="9"/>
        <v/>
      </c>
      <c r="L170" s="34" t="str">
        <f t="shared" si="10"/>
        <v/>
      </c>
      <c r="M170" s="34" t="str">
        <f t="shared" si="11"/>
        <v/>
      </c>
      <c r="O170" s="28"/>
      <c r="P170" s="28"/>
      <c r="Q170" s="28"/>
      <c r="R170" s="28"/>
      <c r="S170" s="28"/>
      <c r="T170" s="28"/>
      <c r="U170" s="28"/>
      <c r="V170" s="28"/>
    </row>
    <row r="171" spans="1:22" s="52" customFormat="1" ht="15" customHeight="1">
      <c r="A171" s="654"/>
      <c r="B171" s="637"/>
      <c r="C171" s="661"/>
      <c r="D171" s="181" t="s">
        <v>515</v>
      </c>
      <c r="E171" s="498">
        <v>2</v>
      </c>
      <c r="F171" s="500">
        <v>0</v>
      </c>
      <c r="G171" s="33"/>
      <c r="H171" s="33">
        <v>1</v>
      </c>
      <c r="I171" s="33"/>
      <c r="J171" s="34">
        <f t="shared" si="8"/>
        <v>0</v>
      </c>
      <c r="K171" s="34">
        <f t="shared" si="9"/>
        <v>0</v>
      </c>
      <c r="L171" s="34">
        <f t="shared" si="10"/>
        <v>0.5</v>
      </c>
      <c r="M171" s="34">
        <f t="shared" si="11"/>
        <v>0.5</v>
      </c>
      <c r="O171" s="28"/>
      <c r="P171" s="28"/>
      <c r="Q171" s="28"/>
      <c r="R171" s="28"/>
      <c r="S171" s="28"/>
      <c r="T171" s="28"/>
      <c r="U171" s="28"/>
      <c r="V171" s="28"/>
    </row>
    <row r="172" spans="1:22" s="52" customFormat="1" ht="15" customHeight="1">
      <c r="A172" s="654"/>
      <c r="B172" s="637"/>
      <c r="C172" s="661"/>
      <c r="D172" s="181" t="s">
        <v>516</v>
      </c>
      <c r="E172" s="498">
        <v>30</v>
      </c>
      <c r="F172" s="500">
        <v>0</v>
      </c>
      <c r="G172" s="33">
        <v>19</v>
      </c>
      <c r="H172" s="33">
        <v>27</v>
      </c>
      <c r="I172" s="33"/>
      <c r="J172" s="34">
        <f t="shared" si="8"/>
        <v>0</v>
      </c>
      <c r="K172" s="34">
        <f t="shared" si="9"/>
        <v>0.6333333333333333</v>
      </c>
      <c r="L172" s="34">
        <f t="shared" si="10"/>
        <v>1.5333333333333334</v>
      </c>
      <c r="M172" s="34">
        <f t="shared" si="11"/>
        <v>1.5333333333333334</v>
      </c>
      <c r="O172" s="28"/>
      <c r="P172" s="28"/>
      <c r="Q172" s="28"/>
      <c r="R172" s="28"/>
      <c r="S172" s="28"/>
      <c r="T172" s="28"/>
      <c r="U172" s="28"/>
      <c r="V172" s="28"/>
    </row>
    <row r="173" spans="1:22" s="52" customFormat="1" ht="15" customHeight="1">
      <c r="A173" s="654"/>
      <c r="B173" s="637"/>
      <c r="C173" s="661"/>
      <c r="D173" s="181" t="s">
        <v>517</v>
      </c>
      <c r="E173" s="515">
        <v>0</v>
      </c>
      <c r="F173" s="500">
        <v>0</v>
      </c>
      <c r="G173" s="33"/>
      <c r="H173" s="33"/>
      <c r="I173" s="33"/>
      <c r="J173" s="34" t="str">
        <f t="shared" si="8"/>
        <v/>
      </c>
      <c r="K173" s="34" t="str">
        <f t="shared" si="9"/>
        <v/>
      </c>
      <c r="L173" s="34" t="str">
        <f t="shared" si="10"/>
        <v/>
      </c>
      <c r="M173" s="34" t="str">
        <f t="shared" si="11"/>
        <v/>
      </c>
      <c r="O173" s="28"/>
      <c r="P173" s="28"/>
      <c r="Q173" s="28"/>
      <c r="R173" s="28"/>
      <c r="S173" s="28"/>
      <c r="T173" s="28"/>
      <c r="U173" s="28"/>
      <c r="V173" s="28"/>
    </row>
    <row r="174" spans="1:22" s="52" customFormat="1" ht="15" customHeight="1">
      <c r="A174" s="654"/>
      <c r="B174" s="637"/>
      <c r="C174" s="661"/>
      <c r="D174" s="180" t="s">
        <v>702</v>
      </c>
      <c r="E174" s="515">
        <v>0</v>
      </c>
      <c r="F174" s="500">
        <v>0</v>
      </c>
      <c r="G174" s="33"/>
      <c r="H174" s="33"/>
      <c r="I174" s="33"/>
      <c r="J174" s="34" t="str">
        <f t="shared" si="8"/>
        <v/>
      </c>
      <c r="K174" s="34" t="str">
        <f t="shared" si="9"/>
        <v/>
      </c>
      <c r="L174" s="34" t="str">
        <f t="shared" si="10"/>
        <v/>
      </c>
      <c r="M174" s="34" t="str">
        <f t="shared" si="11"/>
        <v/>
      </c>
      <c r="O174" s="28"/>
      <c r="P174" s="28"/>
      <c r="Q174" s="28"/>
      <c r="R174" s="28"/>
      <c r="S174" s="28"/>
      <c r="T174" s="28"/>
      <c r="U174" s="28"/>
      <c r="V174" s="28"/>
    </row>
    <row r="175" spans="1:22" s="52" customFormat="1" ht="15" customHeight="1">
      <c r="A175" s="654"/>
      <c r="B175" s="637"/>
      <c r="C175" s="657"/>
      <c r="D175" s="181" t="s">
        <v>541</v>
      </c>
      <c r="E175" s="498">
        <v>3</v>
      </c>
      <c r="F175" s="500">
        <v>0</v>
      </c>
      <c r="G175" s="33"/>
      <c r="H175" s="33"/>
      <c r="I175" s="33"/>
      <c r="J175" s="34">
        <f t="shared" si="8"/>
        <v>0</v>
      </c>
      <c r="K175" s="34">
        <f t="shared" si="9"/>
        <v>0</v>
      </c>
      <c r="L175" s="34">
        <f t="shared" si="10"/>
        <v>0</v>
      </c>
      <c r="M175" s="34">
        <f t="shared" si="11"/>
        <v>0</v>
      </c>
      <c r="O175" s="28"/>
      <c r="P175" s="28"/>
      <c r="Q175" s="28"/>
      <c r="R175" s="28"/>
      <c r="S175" s="28"/>
      <c r="T175" s="28"/>
      <c r="U175" s="28"/>
      <c r="V175" s="28"/>
    </row>
    <row r="176" spans="1:22" s="52" customFormat="1" ht="15" customHeight="1">
      <c r="A176" s="654"/>
      <c r="B176" s="637"/>
      <c r="C176" s="656" t="s">
        <v>5</v>
      </c>
      <c r="D176" s="180" t="s">
        <v>529</v>
      </c>
      <c r="E176" s="515">
        <v>0</v>
      </c>
      <c r="F176" s="500">
        <v>0</v>
      </c>
      <c r="G176" s="33"/>
      <c r="H176" s="33"/>
      <c r="I176" s="33"/>
      <c r="J176" s="34" t="str">
        <f t="shared" si="8"/>
        <v/>
      </c>
      <c r="K176" s="34" t="str">
        <f t="shared" si="9"/>
        <v/>
      </c>
      <c r="L176" s="34" t="str">
        <f t="shared" si="10"/>
        <v/>
      </c>
      <c r="M176" s="34" t="str">
        <f t="shared" si="11"/>
        <v/>
      </c>
      <c r="O176" s="28"/>
      <c r="P176" s="28"/>
      <c r="Q176" s="28"/>
      <c r="R176" s="28"/>
      <c r="S176" s="28"/>
      <c r="T176" s="28"/>
      <c r="U176" s="28"/>
      <c r="V176" s="28"/>
    </row>
    <row r="177" spans="1:22" s="52" customFormat="1" ht="15" customHeight="1">
      <c r="A177" s="654"/>
      <c r="B177" s="637"/>
      <c r="C177" s="661"/>
      <c r="D177" s="181" t="s">
        <v>515</v>
      </c>
      <c r="E177" s="498">
        <v>7</v>
      </c>
      <c r="F177" s="500">
        <v>0</v>
      </c>
      <c r="G177" s="33">
        <v>5</v>
      </c>
      <c r="H177" s="33">
        <v>3</v>
      </c>
      <c r="I177" s="33"/>
      <c r="J177" s="34">
        <f t="shared" si="8"/>
        <v>0</v>
      </c>
      <c r="K177" s="34">
        <f t="shared" si="9"/>
        <v>0.7142857142857143</v>
      </c>
      <c r="L177" s="34">
        <f t="shared" si="10"/>
        <v>1.1428571428571428</v>
      </c>
      <c r="M177" s="34">
        <f t="shared" si="11"/>
        <v>1.1428571428571428</v>
      </c>
      <c r="O177" s="28"/>
      <c r="P177" s="28"/>
      <c r="Q177" s="28"/>
      <c r="R177" s="28"/>
      <c r="S177" s="28"/>
      <c r="T177" s="28"/>
      <c r="U177" s="28"/>
      <c r="V177" s="28"/>
    </row>
    <row r="178" spans="1:22" s="52" customFormat="1" ht="15" customHeight="1">
      <c r="A178" s="654"/>
      <c r="B178" s="637"/>
      <c r="C178" s="661"/>
      <c r="D178" s="181" t="s">
        <v>516</v>
      </c>
      <c r="E178" s="515">
        <v>0</v>
      </c>
      <c r="F178" s="500">
        <v>0</v>
      </c>
      <c r="G178" s="33">
        <v>35</v>
      </c>
      <c r="H178" s="33">
        <v>23</v>
      </c>
      <c r="I178" s="33"/>
      <c r="J178" s="34" t="str">
        <f t="shared" si="8"/>
        <v/>
      </c>
      <c r="K178" s="34" t="str">
        <f t="shared" si="9"/>
        <v/>
      </c>
      <c r="L178" s="34" t="str">
        <f t="shared" si="10"/>
        <v/>
      </c>
      <c r="M178" s="34" t="str">
        <f t="shared" si="11"/>
        <v/>
      </c>
      <c r="O178" s="28"/>
      <c r="P178" s="28"/>
      <c r="Q178" s="28"/>
      <c r="R178" s="28"/>
      <c r="S178" s="28"/>
      <c r="T178" s="28"/>
      <c r="U178" s="28"/>
      <c r="V178" s="28"/>
    </row>
    <row r="179" spans="1:22" s="52" customFormat="1" ht="15" customHeight="1">
      <c r="A179" s="654"/>
      <c r="B179" s="637"/>
      <c r="C179" s="661"/>
      <c r="D179" s="181" t="s">
        <v>517</v>
      </c>
      <c r="E179" s="515">
        <v>0</v>
      </c>
      <c r="F179" s="500">
        <v>0</v>
      </c>
      <c r="G179" s="33"/>
      <c r="H179" s="33"/>
      <c r="I179" s="33"/>
      <c r="J179" s="34" t="str">
        <f t="shared" si="8"/>
        <v/>
      </c>
      <c r="K179" s="34" t="str">
        <f t="shared" si="9"/>
        <v/>
      </c>
      <c r="L179" s="34" t="str">
        <f t="shared" si="10"/>
        <v/>
      </c>
      <c r="M179" s="34" t="str">
        <f t="shared" si="11"/>
        <v/>
      </c>
      <c r="O179" s="28"/>
      <c r="P179" s="28"/>
      <c r="Q179" s="28"/>
      <c r="R179" s="28"/>
      <c r="S179" s="28"/>
      <c r="T179" s="28"/>
      <c r="U179" s="28"/>
      <c r="V179" s="28"/>
    </row>
    <row r="180" spans="1:22" s="52" customFormat="1" ht="15" customHeight="1">
      <c r="A180" s="654"/>
      <c r="B180" s="637"/>
      <c r="C180" s="661"/>
      <c r="D180" s="180" t="s">
        <v>702</v>
      </c>
      <c r="E180" s="515">
        <v>0</v>
      </c>
      <c r="F180" s="500">
        <v>0</v>
      </c>
      <c r="G180" s="33"/>
      <c r="H180" s="33"/>
      <c r="I180" s="33"/>
      <c r="J180" s="34" t="str">
        <f t="shared" si="8"/>
        <v/>
      </c>
      <c r="K180" s="34" t="str">
        <f t="shared" si="9"/>
        <v/>
      </c>
      <c r="L180" s="34" t="str">
        <f t="shared" si="10"/>
        <v/>
      </c>
      <c r="M180" s="34" t="str">
        <f t="shared" si="11"/>
        <v/>
      </c>
      <c r="O180" s="28"/>
      <c r="P180" s="28"/>
      <c r="Q180" s="28"/>
      <c r="R180" s="28"/>
      <c r="S180" s="28"/>
      <c r="T180" s="28"/>
      <c r="U180" s="28"/>
      <c r="V180" s="28"/>
    </row>
    <row r="181" spans="1:22" s="52" customFormat="1" ht="15" customHeight="1">
      <c r="A181" s="654"/>
      <c r="B181" s="637"/>
      <c r="C181" s="661"/>
      <c r="D181" s="181" t="s">
        <v>541</v>
      </c>
      <c r="E181" s="498">
        <v>2</v>
      </c>
      <c r="F181" s="500">
        <v>0</v>
      </c>
      <c r="G181" s="33"/>
      <c r="H181" s="33"/>
      <c r="I181" s="33"/>
      <c r="J181" s="34">
        <f t="shared" si="8"/>
        <v>0</v>
      </c>
      <c r="K181" s="34">
        <f t="shared" si="9"/>
        <v>0</v>
      </c>
      <c r="L181" s="34">
        <f t="shared" si="10"/>
        <v>0</v>
      </c>
      <c r="M181" s="34">
        <f t="shared" si="11"/>
        <v>0</v>
      </c>
      <c r="O181" s="28"/>
      <c r="P181" s="28"/>
      <c r="Q181" s="28"/>
      <c r="R181" s="28"/>
      <c r="S181" s="28"/>
      <c r="T181" s="28"/>
      <c r="U181" s="28"/>
      <c r="V181" s="28"/>
    </row>
    <row r="182" spans="1:22" s="52" customFormat="1" ht="15" customHeight="1">
      <c r="A182" s="654"/>
      <c r="B182" s="637"/>
      <c r="C182" s="657"/>
      <c r="D182" s="180" t="s">
        <v>582</v>
      </c>
      <c r="E182" s="498">
        <v>36</v>
      </c>
      <c r="F182" s="500">
        <v>4</v>
      </c>
      <c r="G182" s="33">
        <v>6</v>
      </c>
      <c r="H182" s="33">
        <v>19</v>
      </c>
      <c r="I182" s="33"/>
      <c r="J182" s="34">
        <f t="shared" si="8"/>
        <v>0.1111111111111111</v>
      </c>
      <c r="K182" s="34">
        <f t="shared" si="9"/>
        <v>0.27777777777777779</v>
      </c>
      <c r="L182" s="34">
        <f t="shared" si="10"/>
        <v>0.80555555555555558</v>
      </c>
      <c r="M182" s="34">
        <f t="shared" si="11"/>
        <v>0.80555555555555558</v>
      </c>
      <c r="O182" s="28"/>
      <c r="P182" s="28"/>
      <c r="Q182" s="28"/>
      <c r="R182" s="28"/>
      <c r="S182" s="28"/>
      <c r="T182" s="28"/>
      <c r="U182" s="28"/>
      <c r="V182" s="28"/>
    </row>
    <row r="183" spans="1:22" s="52" customFormat="1" ht="15" customHeight="1">
      <c r="A183" s="654"/>
      <c r="B183" s="637"/>
      <c r="C183" s="656" t="s">
        <v>6</v>
      </c>
      <c r="D183" s="180" t="s">
        <v>529</v>
      </c>
      <c r="E183" s="515">
        <v>0</v>
      </c>
      <c r="F183" s="500"/>
      <c r="G183" s="33"/>
      <c r="H183" s="33"/>
      <c r="I183" s="33"/>
      <c r="J183" s="34" t="str">
        <f t="shared" si="8"/>
        <v/>
      </c>
      <c r="K183" s="34" t="str">
        <f t="shared" si="9"/>
        <v/>
      </c>
      <c r="L183" s="34" t="str">
        <f t="shared" si="10"/>
        <v/>
      </c>
      <c r="M183" s="34" t="str">
        <f t="shared" si="11"/>
        <v/>
      </c>
      <c r="O183" s="28"/>
      <c r="P183" s="28"/>
      <c r="Q183" s="28"/>
      <c r="R183" s="28"/>
      <c r="S183" s="28"/>
      <c r="T183" s="28"/>
      <c r="U183" s="28"/>
      <c r="V183" s="28"/>
    </row>
    <row r="184" spans="1:22" s="52" customFormat="1" ht="15" customHeight="1">
      <c r="A184" s="654"/>
      <c r="B184" s="637"/>
      <c r="C184" s="661"/>
      <c r="D184" s="181" t="s">
        <v>515</v>
      </c>
      <c r="E184" s="498">
        <v>10</v>
      </c>
      <c r="F184" s="500">
        <v>4</v>
      </c>
      <c r="G184" s="33">
        <v>5</v>
      </c>
      <c r="H184" s="33">
        <v>10</v>
      </c>
      <c r="I184" s="33"/>
      <c r="J184" s="34">
        <f t="shared" si="8"/>
        <v>0.4</v>
      </c>
      <c r="K184" s="34">
        <f t="shared" si="9"/>
        <v>0.9</v>
      </c>
      <c r="L184" s="34">
        <f t="shared" si="10"/>
        <v>1.9</v>
      </c>
      <c r="M184" s="34">
        <f t="shared" si="11"/>
        <v>1.9</v>
      </c>
      <c r="O184" s="28"/>
      <c r="P184" s="28"/>
      <c r="Q184" s="28"/>
      <c r="R184" s="28"/>
      <c r="S184" s="28"/>
      <c r="T184" s="28"/>
      <c r="U184" s="28"/>
      <c r="V184" s="28"/>
    </row>
    <row r="185" spans="1:22" s="52" customFormat="1" ht="15" customHeight="1">
      <c r="A185" s="654"/>
      <c r="B185" s="637"/>
      <c r="C185" s="661"/>
      <c r="D185" s="181" t="s">
        <v>516</v>
      </c>
      <c r="E185" s="515">
        <v>0</v>
      </c>
      <c r="F185" s="500">
        <v>0</v>
      </c>
      <c r="G185" s="33">
        <v>28</v>
      </c>
      <c r="H185" s="33">
        <v>54</v>
      </c>
      <c r="I185" s="33"/>
      <c r="J185" s="34" t="str">
        <f t="shared" si="8"/>
        <v/>
      </c>
      <c r="K185" s="34" t="str">
        <f t="shared" si="9"/>
        <v/>
      </c>
      <c r="L185" s="34" t="str">
        <f t="shared" si="10"/>
        <v/>
      </c>
      <c r="M185" s="34" t="str">
        <f t="shared" si="11"/>
        <v/>
      </c>
      <c r="O185" s="28"/>
      <c r="P185" s="28"/>
      <c r="Q185" s="28"/>
      <c r="R185" s="28"/>
      <c r="S185" s="28"/>
      <c r="T185" s="28"/>
      <c r="U185" s="28"/>
      <c r="V185" s="28"/>
    </row>
    <row r="186" spans="1:22" s="52" customFormat="1" ht="15" customHeight="1">
      <c r="A186" s="654"/>
      <c r="B186" s="637"/>
      <c r="C186" s="661"/>
      <c r="D186" s="181" t="s">
        <v>517</v>
      </c>
      <c r="E186" s="498">
        <v>1</v>
      </c>
      <c r="F186" s="500">
        <v>0</v>
      </c>
      <c r="G186" s="33"/>
      <c r="H186" s="33"/>
      <c r="I186" s="33"/>
      <c r="J186" s="34">
        <f t="shared" si="8"/>
        <v>0</v>
      </c>
      <c r="K186" s="34">
        <f t="shared" si="9"/>
        <v>0</v>
      </c>
      <c r="L186" s="34">
        <f t="shared" si="10"/>
        <v>0</v>
      </c>
      <c r="M186" s="34">
        <f t="shared" si="11"/>
        <v>0</v>
      </c>
      <c r="O186" s="28"/>
      <c r="P186" s="28"/>
      <c r="Q186" s="28"/>
      <c r="R186" s="28"/>
      <c r="S186" s="28"/>
      <c r="T186" s="28"/>
      <c r="U186" s="28"/>
      <c r="V186" s="28"/>
    </row>
    <row r="187" spans="1:22" s="52" customFormat="1" ht="15" customHeight="1">
      <c r="A187" s="654"/>
      <c r="B187" s="637"/>
      <c r="C187" s="661"/>
      <c r="D187" s="180" t="s">
        <v>702</v>
      </c>
      <c r="E187" s="515">
        <v>0</v>
      </c>
      <c r="F187" s="500">
        <v>0</v>
      </c>
      <c r="G187" s="33"/>
      <c r="H187" s="33"/>
      <c r="I187" s="33"/>
      <c r="J187" s="34" t="str">
        <f t="shared" si="8"/>
        <v/>
      </c>
      <c r="K187" s="34" t="str">
        <f t="shared" si="9"/>
        <v/>
      </c>
      <c r="L187" s="34" t="str">
        <f t="shared" si="10"/>
        <v/>
      </c>
      <c r="M187" s="34" t="str">
        <f t="shared" si="11"/>
        <v/>
      </c>
      <c r="O187" s="28"/>
      <c r="P187" s="28"/>
      <c r="Q187" s="28"/>
      <c r="R187" s="28"/>
      <c r="S187" s="28"/>
      <c r="T187" s="28"/>
      <c r="U187" s="28"/>
      <c r="V187" s="28"/>
    </row>
    <row r="188" spans="1:22" s="52" customFormat="1" ht="15" customHeight="1">
      <c r="A188" s="655"/>
      <c r="B188" s="637"/>
      <c r="C188" s="657"/>
      <c r="D188" s="181" t="s">
        <v>541</v>
      </c>
      <c r="E188" s="515">
        <v>0</v>
      </c>
      <c r="F188" s="500">
        <v>0</v>
      </c>
      <c r="G188" s="33"/>
      <c r="H188" s="33"/>
      <c r="I188" s="33"/>
      <c r="J188" s="34" t="str">
        <f t="shared" si="8"/>
        <v/>
      </c>
      <c r="K188" s="34" t="str">
        <f t="shared" si="9"/>
        <v/>
      </c>
      <c r="L188" s="34" t="str">
        <f t="shared" si="10"/>
        <v/>
      </c>
      <c r="M188" s="34" t="str">
        <f t="shared" si="11"/>
        <v/>
      </c>
      <c r="O188" s="28"/>
      <c r="P188" s="28"/>
      <c r="Q188" s="28"/>
      <c r="R188" s="28"/>
      <c r="S188" s="28"/>
      <c r="T188" s="28"/>
      <c r="U188" s="28"/>
      <c r="V188" s="28"/>
    </row>
    <row r="189" spans="1:22" s="52" customFormat="1" ht="15" customHeight="1">
      <c r="A189" s="662">
        <v>8</v>
      </c>
      <c r="B189" s="636" t="str">
        <f>'1.Metas ATD H.'!B72</f>
        <v>Sombrerete</v>
      </c>
      <c r="C189" s="656" t="s">
        <v>3</v>
      </c>
      <c r="D189" s="180" t="s">
        <v>529</v>
      </c>
      <c r="E189" s="515">
        <v>0</v>
      </c>
      <c r="F189" s="500">
        <v>0</v>
      </c>
      <c r="G189" s="33"/>
      <c r="H189" s="33"/>
      <c r="I189" s="33"/>
      <c r="J189" s="34" t="str">
        <f t="shared" si="8"/>
        <v/>
      </c>
      <c r="K189" s="34" t="str">
        <f t="shared" si="9"/>
        <v/>
      </c>
      <c r="L189" s="34" t="str">
        <f t="shared" si="10"/>
        <v/>
      </c>
      <c r="M189" s="34" t="str">
        <f t="shared" si="11"/>
        <v/>
      </c>
      <c r="O189" s="28"/>
      <c r="P189" s="28"/>
      <c r="Q189" s="28"/>
      <c r="R189" s="28"/>
      <c r="S189" s="28"/>
      <c r="T189" s="28"/>
      <c r="U189" s="28"/>
      <c r="V189" s="28"/>
    </row>
    <row r="190" spans="1:22" s="52" customFormat="1" ht="15" customHeight="1">
      <c r="A190" s="663"/>
      <c r="B190" s="637"/>
      <c r="C190" s="661"/>
      <c r="D190" s="181" t="s">
        <v>515</v>
      </c>
      <c r="E190" s="492">
        <v>2</v>
      </c>
      <c r="F190" s="500">
        <v>0</v>
      </c>
      <c r="G190" s="33">
        <v>1</v>
      </c>
      <c r="H190" s="33"/>
      <c r="I190" s="33"/>
      <c r="J190" s="34">
        <f t="shared" si="8"/>
        <v>0</v>
      </c>
      <c r="K190" s="34">
        <f t="shared" si="9"/>
        <v>0.5</v>
      </c>
      <c r="L190" s="34">
        <f t="shared" si="10"/>
        <v>0.5</v>
      </c>
      <c r="M190" s="34">
        <f t="shared" si="11"/>
        <v>0.5</v>
      </c>
      <c r="O190" s="28"/>
      <c r="P190" s="28"/>
      <c r="Q190" s="28"/>
      <c r="R190" s="28"/>
      <c r="S190" s="28"/>
      <c r="T190" s="28"/>
      <c r="U190" s="28"/>
      <c r="V190" s="28"/>
    </row>
    <row r="191" spans="1:22" s="52" customFormat="1" ht="15" customHeight="1">
      <c r="A191" s="663"/>
      <c r="B191" s="637"/>
      <c r="C191" s="661"/>
      <c r="D191" s="181" t="s">
        <v>516</v>
      </c>
      <c r="E191" s="498">
        <v>68</v>
      </c>
      <c r="F191" s="500">
        <v>0</v>
      </c>
      <c r="G191" s="33">
        <v>14</v>
      </c>
      <c r="H191" s="33">
        <v>61</v>
      </c>
      <c r="I191" s="33"/>
      <c r="J191" s="34">
        <f t="shared" si="8"/>
        <v>0</v>
      </c>
      <c r="K191" s="34">
        <f t="shared" si="9"/>
        <v>0.20588235294117646</v>
      </c>
      <c r="L191" s="34">
        <f t="shared" si="10"/>
        <v>1.1029411764705883</v>
      </c>
      <c r="M191" s="34">
        <f t="shared" si="11"/>
        <v>1.1029411764705883</v>
      </c>
      <c r="O191" s="28"/>
      <c r="P191" s="28"/>
      <c r="Q191" s="28"/>
      <c r="R191" s="28"/>
      <c r="S191" s="28"/>
      <c r="T191" s="28"/>
      <c r="U191" s="28"/>
      <c r="V191" s="28"/>
    </row>
    <row r="192" spans="1:22" s="52" customFormat="1" ht="15" customHeight="1">
      <c r="A192" s="663"/>
      <c r="B192" s="637"/>
      <c r="C192" s="661"/>
      <c r="D192" s="181" t="s">
        <v>517</v>
      </c>
      <c r="E192" s="515">
        <v>0</v>
      </c>
      <c r="F192" s="500">
        <v>0</v>
      </c>
      <c r="G192" s="33"/>
      <c r="H192" s="33"/>
      <c r="I192" s="33"/>
      <c r="J192" s="34" t="str">
        <f t="shared" si="8"/>
        <v/>
      </c>
      <c r="K192" s="34" t="str">
        <f t="shared" si="9"/>
        <v/>
      </c>
      <c r="L192" s="34" t="str">
        <f t="shared" si="10"/>
        <v/>
      </c>
      <c r="M192" s="34" t="str">
        <f t="shared" si="11"/>
        <v/>
      </c>
      <c r="O192" s="28"/>
      <c r="P192" s="28"/>
      <c r="Q192" s="28"/>
      <c r="R192" s="28"/>
      <c r="S192" s="28"/>
      <c r="T192" s="28"/>
      <c r="U192" s="28"/>
      <c r="V192" s="28"/>
    </row>
    <row r="193" spans="1:22" s="52" customFormat="1" ht="15" customHeight="1">
      <c r="A193" s="663"/>
      <c r="B193" s="637"/>
      <c r="C193" s="661"/>
      <c r="D193" s="180" t="s">
        <v>702</v>
      </c>
      <c r="E193" s="515">
        <v>0</v>
      </c>
      <c r="F193" s="500">
        <v>0</v>
      </c>
      <c r="G193" s="33"/>
      <c r="H193" s="33"/>
      <c r="I193" s="33"/>
      <c r="J193" s="34" t="str">
        <f t="shared" si="8"/>
        <v/>
      </c>
      <c r="K193" s="34" t="str">
        <f t="shared" si="9"/>
        <v/>
      </c>
      <c r="L193" s="34" t="str">
        <f t="shared" si="10"/>
        <v/>
      </c>
      <c r="M193" s="34" t="str">
        <f t="shared" si="11"/>
        <v/>
      </c>
      <c r="O193" s="28"/>
      <c r="P193" s="28"/>
      <c r="Q193" s="28"/>
      <c r="R193" s="28"/>
      <c r="S193" s="28"/>
      <c r="T193" s="28"/>
      <c r="U193" s="28"/>
      <c r="V193" s="28"/>
    </row>
    <row r="194" spans="1:22" s="52" customFormat="1" ht="15" customHeight="1">
      <c r="A194" s="663"/>
      <c r="B194" s="637"/>
      <c r="C194" s="657"/>
      <c r="D194" s="181" t="s">
        <v>541</v>
      </c>
      <c r="E194" s="515">
        <v>0</v>
      </c>
      <c r="F194" s="500">
        <v>0</v>
      </c>
      <c r="G194" s="33"/>
      <c r="H194" s="33"/>
      <c r="I194" s="33"/>
      <c r="J194" s="34" t="str">
        <f t="shared" si="8"/>
        <v/>
      </c>
      <c r="K194" s="34" t="str">
        <f t="shared" si="9"/>
        <v/>
      </c>
      <c r="L194" s="34" t="str">
        <f t="shared" si="10"/>
        <v/>
      </c>
      <c r="M194" s="34" t="str">
        <f t="shared" si="11"/>
        <v/>
      </c>
      <c r="O194" s="28"/>
      <c r="P194" s="28"/>
      <c r="Q194" s="28"/>
      <c r="R194" s="28"/>
      <c r="S194" s="28"/>
      <c r="T194" s="28"/>
      <c r="U194" s="28"/>
      <c r="V194" s="28"/>
    </row>
    <row r="195" spans="1:22" s="52" customFormat="1" ht="15" customHeight="1">
      <c r="A195" s="663"/>
      <c r="B195" s="637"/>
      <c r="C195" s="656" t="s">
        <v>4</v>
      </c>
      <c r="D195" s="180" t="s">
        <v>529</v>
      </c>
      <c r="E195" s="515">
        <v>0</v>
      </c>
      <c r="F195" s="500">
        <v>0</v>
      </c>
      <c r="G195" s="33"/>
      <c r="H195" s="33"/>
      <c r="I195" s="33"/>
      <c r="J195" s="34" t="str">
        <f t="shared" si="8"/>
        <v/>
      </c>
      <c r="K195" s="34" t="str">
        <f t="shared" si="9"/>
        <v/>
      </c>
      <c r="L195" s="34" t="str">
        <f t="shared" si="10"/>
        <v/>
      </c>
      <c r="M195" s="34" t="str">
        <f t="shared" si="11"/>
        <v/>
      </c>
      <c r="O195" s="28"/>
      <c r="P195" s="28"/>
      <c r="Q195" s="28"/>
      <c r="R195" s="28"/>
      <c r="S195" s="28"/>
      <c r="T195" s="28"/>
      <c r="U195" s="28"/>
      <c r="V195" s="28"/>
    </row>
    <row r="196" spans="1:22" s="52" customFormat="1" ht="15" customHeight="1">
      <c r="A196" s="663"/>
      <c r="B196" s="637"/>
      <c r="C196" s="661"/>
      <c r="D196" s="181" t="s">
        <v>515</v>
      </c>
      <c r="E196" s="498">
        <v>2</v>
      </c>
      <c r="F196" s="500">
        <v>1</v>
      </c>
      <c r="G196" s="33"/>
      <c r="H196" s="33">
        <v>1</v>
      </c>
      <c r="I196" s="33"/>
      <c r="J196" s="34">
        <f t="shared" si="8"/>
        <v>0.5</v>
      </c>
      <c r="K196" s="34">
        <f t="shared" si="9"/>
        <v>0.5</v>
      </c>
      <c r="L196" s="34">
        <f t="shared" si="10"/>
        <v>1</v>
      </c>
      <c r="M196" s="34">
        <f t="shared" si="11"/>
        <v>1</v>
      </c>
      <c r="O196" s="28"/>
      <c r="P196" s="28"/>
      <c r="Q196" s="28"/>
      <c r="R196" s="28"/>
      <c r="S196" s="28"/>
      <c r="T196" s="28"/>
      <c r="U196" s="28"/>
      <c r="V196" s="28"/>
    </row>
    <row r="197" spans="1:22" s="52" customFormat="1" ht="15" customHeight="1">
      <c r="A197" s="663"/>
      <c r="B197" s="637"/>
      <c r="C197" s="661"/>
      <c r="D197" s="181" t="s">
        <v>516</v>
      </c>
      <c r="E197" s="498">
        <v>191</v>
      </c>
      <c r="F197" s="500">
        <v>0</v>
      </c>
      <c r="G197" s="33">
        <v>117</v>
      </c>
      <c r="H197" s="33">
        <v>78</v>
      </c>
      <c r="I197" s="33"/>
      <c r="J197" s="34">
        <f t="shared" si="8"/>
        <v>0</v>
      </c>
      <c r="K197" s="34">
        <f t="shared" si="9"/>
        <v>0.61256544502617805</v>
      </c>
      <c r="L197" s="34">
        <f t="shared" si="10"/>
        <v>1.0209424083769634</v>
      </c>
      <c r="M197" s="34">
        <f t="shared" si="11"/>
        <v>1.0209424083769634</v>
      </c>
      <c r="O197" s="28"/>
      <c r="P197" s="28"/>
      <c r="Q197" s="28"/>
      <c r="R197" s="28"/>
      <c r="S197" s="28"/>
      <c r="T197" s="28"/>
      <c r="U197" s="28"/>
      <c r="V197" s="28"/>
    </row>
    <row r="198" spans="1:22" s="52" customFormat="1" ht="15" customHeight="1">
      <c r="A198" s="663"/>
      <c r="B198" s="637"/>
      <c r="C198" s="661"/>
      <c r="D198" s="181" t="s">
        <v>517</v>
      </c>
      <c r="E198" s="515">
        <v>0</v>
      </c>
      <c r="F198" s="500">
        <v>0</v>
      </c>
      <c r="G198" s="33"/>
      <c r="H198" s="33"/>
      <c r="I198" s="33"/>
      <c r="J198" s="34" t="str">
        <f t="shared" si="8"/>
        <v/>
      </c>
      <c r="K198" s="34" t="str">
        <f t="shared" si="9"/>
        <v/>
      </c>
      <c r="L198" s="34" t="str">
        <f t="shared" si="10"/>
        <v/>
      </c>
      <c r="M198" s="34" t="str">
        <f t="shared" si="11"/>
        <v/>
      </c>
      <c r="O198" s="28"/>
      <c r="P198" s="28"/>
      <c r="Q198" s="28"/>
      <c r="R198" s="28"/>
      <c r="S198" s="28"/>
      <c r="T198" s="28"/>
      <c r="U198" s="28"/>
      <c r="V198" s="28"/>
    </row>
    <row r="199" spans="1:22" s="52" customFormat="1" ht="15" customHeight="1">
      <c r="A199" s="663"/>
      <c r="B199" s="637"/>
      <c r="C199" s="661"/>
      <c r="D199" s="180" t="s">
        <v>702</v>
      </c>
      <c r="E199" s="515">
        <v>0</v>
      </c>
      <c r="F199" s="500">
        <v>0</v>
      </c>
      <c r="G199" s="33"/>
      <c r="H199" s="33"/>
      <c r="I199" s="33"/>
      <c r="J199" s="34" t="str">
        <f t="shared" si="8"/>
        <v/>
      </c>
      <c r="K199" s="34" t="str">
        <f t="shared" si="9"/>
        <v/>
      </c>
      <c r="L199" s="34" t="str">
        <f t="shared" si="10"/>
        <v/>
      </c>
      <c r="M199" s="34" t="str">
        <f t="shared" si="11"/>
        <v/>
      </c>
      <c r="O199" s="28"/>
      <c r="P199" s="28"/>
      <c r="Q199" s="28"/>
      <c r="R199" s="28"/>
      <c r="S199" s="28"/>
      <c r="T199" s="28"/>
      <c r="U199" s="28"/>
      <c r="V199" s="28"/>
    </row>
    <row r="200" spans="1:22" s="52" customFormat="1" ht="15" customHeight="1">
      <c r="A200" s="663"/>
      <c r="B200" s="637"/>
      <c r="C200" s="657"/>
      <c r="D200" s="181" t="s">
        <v>541</v>
      </c>
      <c r="E200" s="515">
        <v>0</v>
      </c>
      <c r="F200" s="500">
        <v>0</v>
      </c>
      <c r="G200" s="33"/>
      <c r="H200" s="33"/>
      <c r="I200" s="33"/>
      <c r="J200" s="34" t="str">
        <f t="shared" si="8"/>
        <v/>
      </c>
      <c r="K200" s="34" t="str">
        <f t="shared" si="9"/>
        <v/>
      </c>
      <c r="L200" s="34" t="str">
        <f t="shared" si="10"/>
        <v/>
      </c>
      <c r="M200" s="34" t="str">
        <f t="shared" si="11"/>
        <v/>
      </c>
      <c r="O200" s="28"/>
      <c r="P200" s="28"/>
      <c r="Q200" s="28"/>
      <c r="R200" s="28"/>
      <c r="S200" s="28"/>
      <c r="T200" s="28"/>
      <c r="U200" s="28"/>
      <c r="V200" s="28"/>
    </row>
    <row r="201" spans="1:22" s="52" customFormat="1" ht="15" customHeight="1">
      <c r="A201" s="663"/>
      <c r="B201" s="637"/>
      <c r="C201" s="656" t="s">
        <v>5</v>
      </c>
      <c r="D201" s="180" t="s">
        <v>529</v>
      </c>
      <c r="E201" s="515">
        <v>0</v>
      </c>
      <c r="F201" s="500">
        <v>0</v>
      </c>
      <c r="G201" s="33"/>
      <c r="H201" s="33"/>
      <c r="I201" s="33"/>
      <c r="J201" s="34" t="str">
        <f t="shared" si="8"/>
        <v/>
      </c>
      <c r="K201" s="34" t="str">
        <f t="shared" si="9"/>
        <v/>
      </c>
      <c r="L201" s="34" t="str">
        <f t="shared" si="10"/>
        <v/>
      </c>
      <c r="M201" s="34" t="str">
        <f t="shared" si="11"/>
        <v/>
      </c>
      <c r="O201" s="28"/>
      <c r="P201" s="28"/>
      <c r="Q201" s="28"/>
      <c r="R201" s="28"/>
      <c r="S201" s="28"/>
      <c r="T201" s="28"/>
      <c r="U201" s="28"/>
      <c r="V201" s="28"/>
    </row>
    <row r="202" spans="1:22" s="52" customFormat="1" ht="15" customHeight="1">
      <c r="A202" s="663"/>
      <c r="B202" s="637"/>
      <c r="C202" s="661"/>
      <c r="D202" s="181" t="s">
        <v>515</v>
      </c>
      <c r="E202" s="498">
        <v>1</v>
      </c>
      <c r="F202" s="500">
        <v>2</v>
      </c>
      <c r="G202" s="33"/>
      <c r="H202" s="33">
        <v>1</v>
      </c>
      <c r="I202" s="33"/>
      <c r="J202" s="34">
        <f t="shared" si="8"/>
        <v>2</v>
      </c>
      <c r="K202" s="34">
        <f t="shared" si="9"/>
        <v>2</v>
      </c>
      <c r="L202" s="34">
        <f t="shared" si="10"/>
        <v>3</v>
      </c>
      <c r="M202" s="34">
        <f t="shared" si="11"/>
        <v>3</v>
      </c>
      <c r="O202" s="28"/>
      <c r="P202" s="28"/>
      <c r="Q202" s="28"/>
      <c r="R202" s="28"/>
      <c r="S202" s="28"/>
      <c r="T202" s="28"/>
      <c r="U202" s="28"/>
      <c r="V202" s="28"/>
    </row>
    <row r="203" spans="1:22" s="52" customFormat="1" ht="15" customHeight="1">
      <c r="A203" s="663"/>
      <c r="B203" s="637"/>
      <c r="C203" s="661"/>
      <c r="D203" s="181" t="s">
        <v>516</v>
      </c>
      <c r="E203" s="515">
        <v>0</v>
      </c>
      <c r="F203" s="500">
        <v>0</v>
      </c>
      <c r="G203" s="33">
        <v>48</v>
      </c>
      <c r="H203" s="33">
        <v>58</v>
      </c>
      <c r="I203" s="33"/>
      <c r="J203" s="34" t="str">
        <f t="shared" si="8"/>
        <v/>
      </c>
      <c r="K203" s="34" t="str">
        <f t="shared" si="9"/>
        <v/>
      </c>
      <c r="L203" s="34" t="str">
        <f t="shared" si="10"/>
        <v/>
      </c>
      <c r="M203" s="34" t="str">
        <f t="shared" si="11"/>
        <v/>
      </c>
      <c r="O203" s="28"/>
      <c r="P203" s="28"/>
      <c r="Q203" s="28"/>
      <c r="R203" s="28"/>
      <c r="S203" s="28"/>
      <c r="T203" s="28"/>
      <c r="U203" s="28"/>
      <c r="V203" s="28"/>
    </row>
    <row r="204" spans="1:22" s="52" customFormat="1" ht="15" customHeight="1">
      <c r="A204" s="663"/>
      <c r="B204" s="637"/>
      <c r="C204" s="661"/>
      <c r="D204" s="181" t="s">
        <v>517</v>
      </c>
      <c r="E204" s="515">
        <v>0</v>
      </c>
      <c r="F204" s="500">
        <v>0</v>
      </c>
      <c r="G204" s="33"/>
      <c r="H204" s="33"/>
      <c r="I204" s="33"/>
      <c r="J204" s="34" t="str">
        <f t="shared" si="8"/>
        <v/>
      </c>
      <c r="K204" s="34" t="str">
        <f t="shared" si="9"/>
        <v/>
      </c>
      <c r="L204" s="34" t="str">
        <f t="shared" si="10"/>
        <v/>
      </c>
      <c r="M204" s="34" t="str">
        <f t="shared" si="11"/>
        <v/>
      </c>
      <c r="O204" s="28"/>
      <c r="P204" s="28"/>
      <c r="Q204" s="28"/>
      <c r="R204" s="28"/>
      <c r="S204" s="28"/>
      <c r="T204" s="28"/>
      <c r="U204" s="28"/>
      <c r="V204" s="28"/>
    </row>
    <row r="205" spans="1:22" s="52" customFormat="1" ht="15" customHeight="1">
      <c r="A205" s="663"/>
      <c r="B205" s="637"/>
      <c r="C205" s="661"/>
      <c r="D205" s="180" t="s">
        <v>702</v>
      </c>
      <c r="E205" s="515">
        <v>0</v>
      </c>
      <c r="F205" s="500">
        <v>0</v>
      </c>
      <c r="G205" s="33"/>
      <c r="H205" s="33"/>
      <c r="I205" s="33"/>
      <c r="J205" s="34" t="str">
        <f t="shared" si="8"/>
        <v/>
      </c>
      <c r="K205" s="34" t="str">
        <f t="shared" si="9"/>
        <v/>
      </c>
      <c r="L205" s="34" t="str">
        <f t="shared" si="10"/>
        <v/>
      </c>
      <c r="M205" s="34" t="str">
        <f t="shared" si="11"/>
        <v/>
      </c>
      <c r="O205" s="28"/>
      <c r="P205" s="28"/>
      <c r="Q205" s="28"/>
      <c r="R205" s="28"/>
      <c r="S205" s="28"/>
      <c r="T205" s="28"/>
      <c r="U205" s="28"/>
      <c r="V205" s="28"/>
    </row>
    <row r="206" spans="1:22" s="52" customFormat="1" ht="15" customHeight="1">
      <c r="A206" s="663"/>
      <c r="B206" s="637"/>
      <c r="C206" s="661"/>
      <c r="D206" s="181" t="s">
        <v>541</v>
      </c>
      <c r="E206" s="515">
        <v>0</v>
      </c>
      <c r="F206" s="500">
        <v>0</v>
      </c>
      <c r="G206" s="33"/>
      <c r="H206" s="33"/>
      <c r="I206" s="33"/>
      <c r="J206" s="34" t="str">
        <f t="shared" ref="J206:J269" si="12">IFERROR((F206/E206),"")</f>
        <v/>
      </c>
      <c r="K206" s="34" t="str">
        <f t="shared" ref="K206:K269" si="13">IFERROR(((F206+G206)/E206),"")</f>
        <v/>
      </c>
      <c r="L206" s="34" t="str">
        <f t="shared" ref="L206:L269" si="14">IFERROR(((F206+G206+H206)/E206),"")</f>
        <v/>
      </c>
      <c r="M206" s="34" t="str">
        <f t="shared" ref="M206:M269" si="15">IFERROR(((F206+G206+H206+I206)/E206),"")</f>
        <v/>
      </c>
      <c r="O206" s="28"/>
      <c r="P206" s="28"/>
      <c r="Q206" s="28"/>
      <c r="R206" s="28"/>
      <c r="S206" s="28"/>
      <c r="T206" s="28"/>
      <c r="U206" s="28"/>
      <c r="V206" s="28"/>
    </row>
    <row r="207" spans="1:22" s="52" customFormat="1" ht="15" customHeight="1">
      <c r="A207" s="663"/>
      <c r="B207" s="637"/>
      <c r="C207" s="657"/>
      <c r="D207" s="180" t="s">
        <v>582</v>
      </c>
      <c r="E207" s="498">
        <v>3</v>
      </c>
      <c r="F207" s="500">
        <v>0</v>
      </c>
      <c r="G207" s="33">
        <v>1</v>
      </c>
      <c r="H207" s="33">
        <v>1</v>
      </c>
      <c r="I207" s="33"/>
      <c r="J207" s="34">
        <f t="shared" si="12"/>
        <v>0</v>
      </c>
      <c r="K207" s="34">
        <f t="shared" si="13"/>
        <v>0.33333333333333331</v>
      </c>
      <c r="L207" s="34">
        <f t="shared" si="14"/>
        <v>0.66666666666666663</v>
      </c>
      <c r="M207" s="34">
        <f t="shared" si="15"/>
        <v>0.66666666666666663</v>
      </c>
      <c r="O207" s="28"/>
      <c r="P207" s="28"/>
      <c r="Q207" s="28"/>
      <c r="R207" s="28"/>
      <c r="S207" s="28"/>
      <c r="T207" s="28"/>
      <c r="U207" s="28"/>
      <c r="V207" s="28"/>
    </row>
    <row r="208" spans="1:22" s="52" customFormat="1" ht="15" customHeight="1">
      <c r="A208" s="663"/>
      <c r="B208" s="637"/>
      <c r="C208" s="656" t="s">
        <v>6</v>
      </c>
      <c r="D208" s="180" t="s">
        <v>529</v>
      </c>
      <c r="E208" s="515">
        <v>0</v>
      </c>
      <c r="F208" s="500">
        <v>0</v>
      </c>
      <c r="G208" s="33"/>
      <c r="H208" s="33"/>
      <c r="I208" s="33"/>
      <c r="J208" s="34" t="str">
        <f t="shared" si="12"/>
        <v/>
      </c>
      <c r="K208" s="34" t="str">
        <f t="shared" si="13"/>
        <v/>
      </c>
      <c r="L208" s="34" t="str">
        <f t="shared" si="14"/>
        <v/>
      </c>
      <c r="M208" s="34" t="str">
        <f t="shared" si="15"/>
        <v/>
      </c>
      <c r="O208" s="28"/>
      <c r="P208" s="28"/>
      <c r="Q208" s="28"/>
      <c r="R208" s="28"/>
      <c r="S208" s="28"/>
      <c r="T208" s="28"/>
      <c r="U208" s="28"/>
      <c r="V208" s="28"/>
    </row>
    <row r="209" spans="1:22" s="52" customFormat="1" ht="15" customHeight="1">
      <c r="A209" s="663"/>
      <c r="B209" s="637"/>
      <c r="C209" s="661"/>
      <c r="D209" s="181" t="s">
        <v>515</v>
      </c>
      <c r="E209" s="515">
        <v>2</v>
      </c>
      <c r="F209" s="500">
        <v>0</v>
      </c>
      <c r="G209" s="33"/>
      <c r="H209" s="33">
        <v>1</v>
      </c>
      <c r="I209" s="33"/>
      <c r="J209" s="34">
        <f t="shared" si="12"/>
        <v>0</v>
      </c>
      <c r="K209" s="34">
        <f t="shared" si="13"/>
        <v>0</v>
      </c>
      <c r="L209" s="34">
        <f t="shared" si="14"/>
        <v>0.5</v>
      </c>
      <c r="M209" s="34">
        <f t="shared" si="15"/>
        <v>0.5</v>
      </c>
      <c r="O209" s="28"/>
      <c r="P209" s="28"/>
      <c r="Q209" s="28"/>
      <c r="R209" s="28"/>
      <c r="S209" s="28"/>
      <c r="T209" s="28"/>
      <c r="U209" s="28"/>
      <c r="V209" s="28"/>
    </row>
    <row r="210" spans="1:22" s="52" customFormat="1" ht="15" customHeight="1">
      <c r="A210" s="663"/>
      <c r="B210" s="637"/>
      <c r="C210" s="661"/>
      <c r="D210" s="181" t="s">
        <v>516</v>
      </c>
      <c r="E210" s="515">
        <v>0</v>
      </c>
      <c r="F210" s="500">
        <v>0</v>
      </c>
      <c r="G210" s="33">
        <v>43</v>
      </c>
      <c r="H210" s="33">
        <v>36</v>
      </c>
      <c r="I210" s="33"/>
      <c r="J210" s="34" t="str">
        <f t="shared" si="12"/>
        <v/>
      </c>
      <c r="K210" s="34" t="str">
        <f t="shared" si="13"/>
        <v/>
      </c>
      <c r="L210" s="34" t="str">
        <f t="shared" si="14"/>
        <v/>
      </c>
      <c r="M210" s="34" t="str">
        <f t="shared" si="15"/>
        <v/>
      </c>
      <c r="O210" s="28"/>
      <c r="P210" s="28"/>
      <c r="Q210" s="28"/>
      <c r="R210" s="28"/>
      <c r="S210" s="28"/>
      <c r="T210" s="28"/>
      <c r="U210" s="28"/>
      <c r="V210" s="28"/>
    </row>
    <row r="211" spans="1:22" s="52" customFormat="1" ht="15" customHeight="1">
      <c r="A211" s="663"/>
      <c r="B211" s="637"/>
      <c r="C211" s="661"/>
      <c r="D211" s="181" t="s">
        <v>517</v>
      </c>
      <c r="E211" s="498">
        <v>1</v>
      </c>
      <c r="F211" s="500">
        <v>0</v>
      </c>
      <c r="G211" s="33"/>
      <c r="H211" s="33"/>
      <c r="I211" s="33"/>
      <c r="J211" s="34">
        <f t="shared" si="12"/>
        <v>0</v>
      </c>
      <c r="K211" s="34">
        <f t="shared" si="13"/>
        <v>0</v>
      </c>
      <c r="L211" s="34">
        <f t="shared" si="14"/>
        <v>0</v>
      </c>
      <c r="M211" s="34">
        <f t="shared" si="15"/>
        <v>0</v>
      </c>
      <c r="O211" s="28"/>
      <c r="P211" s="28"/>
      <c r="Q211" s="28"/>
      <c r="R211" s="28"/>
      <c r="S211" s="28"/>
      <c r="T211" s="28"/>
      <c r="U211" s="28"/>
      <c r="V211" s="28"/>
    </row>
    <row r="212" spans="1:22" s="52" customFormat="1" ht="15" customHeight="1">
      <c r="A212" s="663"/>
      <c r="B212" s="637"/>
      <c r="C212" s="661"/>
      <c r="D212" s="180" t="s">
        <v>702</v>
      </c>
      <c r="E212" s="515">
        <v>0</v>
      </c>
      <c r="F212" s="500">
        <v>0</v>
      </c>
      <c r="G212" s="33"/>
      <c r="H212" s="33"/>
      <c r="I212" s="33"/>
      <c r="J212" s="34" t="str">
        <f t="shared" si="12"/>
        <v/>
      </c>
      <c r="K212" s="34" t="str">
        <f t="shared" si="13"/>
        <v/>
      </c>
      <c r="L212" s="34" t="str">
        <f t="shared" si="14"/>
        <v/>
      </c>
      <c r="M212" s="34" t="str">
        <f t="shared" si="15"/>
        <v/>
      </c>
      <c r="O212" s="28"/>
      <c r="P212" s="28"/>
      <c r="Q212" s="28"/>
      <c r="R212" s="28"/>
      <c r="S212" s="28"/>
      <c r="T212" s="28"/>
      <c r="U212" s="28"/>
      <c r="V212" s="28"/>
    </row>
    <row r="213" spans="1:22" s="52" customFormat="1" ht="15" customHeight="1">
      <c r="A213" s="664"/>
      <c r="B213" s="637"/>
      <c r="C213" s="657"/>
      <c r="D213" s="181" t="s">
        <v>541</v>
      </c>
      <c r="E213" s="515">
        <v>0</v>
      </c>
      <c r="F213" s="500">
        <v>0</v>
      </c>
      <c r="G213" s="33"/>
      <c r="H213" s="33"/>
      <c r="I213" s="33"/>
      <c r="J213" s="34" t="str">
        <f t="shared" si="12"/>
        <v/>
      </c>
      <c r="K213" s="34" t="str">
        <f t="shared" si="13"/>
        <v/>
      </c>
      <c r="L213" s="34" t="str">
        <f t="shared" si="14"/>
        <v/>
      </c>
      <c r="M213" s="34" t="str">
        <f t="shared" si="15"/>
        <v/>
      </c>
      <c r="O213" s="28"/>
      <c r="P213" s="28"/>
      <c r="Q213" s="28"/>
      <c r="R213" s="28"/>
      <c r="S213" s="28"/>
      <c r="T213" s="28"/>
      <c r="U213" s="28"/>
      <c r="V213" s="28"/>
    </row>
    <row r="214" spans="1:22" s="52" customFormat="1" ht="15" customHeight="1">
      <c r="A214" s="653">
        <v>9</v>
      </c>
      <c r="B214" s="636" t="str">
        <f>'1.Metas ATD H.'!B80</f>
        <v>Río Grande</v>
      </c>
      <c r="C214" s="656" t="s">
        <v>3</v>
      </c>
      <c r="D214" s="180" t="s">
        <v>529</v>
      </c>
      <c r="E214" s="515">
        <v>0</v>
      </c>
      <c r="F214" s="500">
        <v>0</v>
      </c>
      <c r="G214" s="33"/>
      <c r="H214" s="33"/>
      <c r="I214" s="33"/>
      <c r="J214" s="34" t="str">
        <f t="shared" si="12"/>
        <v/>
      </c>
      <c r="K214" s="34" t="str">
        <f t="shared" si="13"/>
        <v/>
      </c>
      <c r="L214" s="34" t="str">
        <f t="shared" si="14"/>
        <v/>
      </c>
      <c r="M214" s="34" t="str">
        <f t="shared" si="15"/>
        <v/>
      </c>
      <c r="O214" s="28"/>
      <c r="P214" s="28"/>
      <c r="Q214" s="28"/>
      <c r="R214" s="28"/>
      <c r="S214" s="28"/>
      <c r="T214" s="28"/>
      <c r="U214" s="28"/>
      <c r="V214" s="28"/>
    </row>
    <row r="215" spans="1:22" s="52" customFormat="1" ht="15" customHeight="1">
      <c r="A215" s="654"/>
      <c r="B215" s="637"/>
      <c r="C215" s="661"/>
      <c r="D215" s="181" t="s">
        <v>515</v>
      </c>
      <c r="E215" s="515">
        <v>0</v>
      </c>
      <c r="F215" s="500">
        <v>0</v>
      </c>
      <c r="G215" s="33"/>
      <c r="H215" s="33"/>
      <c r="I215" s="33"/>
      <c r="J215" s="34" t="str">
        <f t="shared" si="12"/>
        <v/>
      </c>
      <c r="K215" s="34" t="str">
        <f t="shared" si="13"/>
        <v/>
      </c>
      <c r="L215" s="34" t="str">
        <f t="shared" si="14"/>
        <v/>
      </c>
      <c r="M215" s="34" t="str">
        <f t="shared" si="15"/>
        <v/>
      </c>
      <c r="O215" s="28"/>
      <c r="P215" s="28"/>
      <c r="Q215" s="28"/>
      <c r="R215" s="28"/>
      <c r="S215" s="28"/>
      <c r="T215" s="28"/>
      <c r="U215" s="28"/>
      <c r="V215" s="28"/>
    </row>
    <row r="216" spans="1:22" s="52" customFormat="1" ht="15" customHeight="1">
      <c r="A216" s="654"/>
      <c r="B216" s="637"/>
      <c r="C216" s="661"/>
      <c r="D216" s="181" t="s">
        <v>516</v>
      </c>
      <c r="E216" s="498">
        <v>48</v>
      </c>
      <c r="F216" s="500">
        <v>0</v>
      </c>
      <c r="G216" s="33">
        <v>22</v>
      </c>
      <c r="H216" s="33">
        <v>49</v>
      </c>
      <c r="I216" s="33"/>
      <c r="J216" s="34">
        <f t="shared" si="12"/>
        <v>0</v>
      </c>
      <c r="K216" s="34">
        <f t="shared" si="13"/>
        <v>0.45833333333333331</v>
      </c>
      <c r="L216" s="34">
        <f t="shared" si="14"/>
        <v>1.4791666666666667</v>
      </c>
      <c r="M216" s="34">
        <f t="shared" si="15"/>
        <v>1.4791666666666667</v>
      </c>
      <c r="O216" s="28"/>
      <c r="P216" s="28"/>
      <c r="Q216" s="28"/>
      <c r="R216" s="28"/>
      <c r="S216" s="28"/>
      <c r="T216" s="28"/>
      <c r="U216" s="28"/>
      <c r="V216" s="28"/>
    </row>
    <row r="217" spans="1:22" s="52" customFormat="1" ht="15" customHeight="1">
      <c r="A217" s="654"/>
      <c r="B217" s="637"/>
      <c r="C217" s="661"/>
      <c r="D217" s="181" t="s">
        <v>517</v>
      </c>
      <c r="E217" s="515">
        <v>0</v>
      </c>
      <c r="F217" s="500">
        <v>0</v>
      </c>
      <c r="G217" s="33"/>
      <c r="H217" s="33"/>
      <c r="I217" s="33"/>
      <c r="J217" s="34" t="str">
        <f t="shared" si="12"/>
        <v/>
      </c>
      <c r="K217" s="34" t="str">
        <f t="shared" si="13"/>
        <v/>
      </c>
      <c r="L217" s="34" t="str">
        <f t="shared" si="14"/>
        <v/>
      </c>
      <c r="M217" s="34" t="str">
        <f t="shared" si="15"/>
        <v/>
      </c>
      <c r="O217" s="28"/>
      <c r="P217" s="28"/>
      <c r="Q217" s="28"/>
      <c r="R217" s="28"/>
      <c r="S217" s="28"/>
      <c r="T217" s="28"/>
      <c r="U217" s="28"/>
      <c r="V217" s="28"/>
    </row>
    <row r="218" spans="1:22" s="52" customFormat="1" ht="15" customHeight="1">
      <c r="A218" s="654"/>
      <c r="B218" s="637"/>
      <c r="C218" s="661"/>
      <c r="D218" s="180" t="s">
        <v>702</v>
      </c>
      <c r="E218" s="515">
        <v>0</v>
      </c>
      <c r="F218" s="500">
        <v>0</v>
      </c>
      <c r="G218" s="33"/>
      <c r="H218" s="33"/>
      <c r="I218" s="33"/>
      <c r="J218" s="34" t="str">
        <f t="shared" si="12"/>
        <v/>
      </c>
      <c r="K218" s="34" t="str">
        <f t="shared" si="13"/>
        <v/>
      </c>
      <c r="L218" s="34" t="str">
        <f t="shared" si="14"/>
        <v/>
      </c>
      <c r="M218" s="34" t="str">
        <f t="shared" si="15"/>
        <v/>
      </c>
      <c r="O218" s="28"/>
      <c r="P218" s="28"/>
      <c r="Q218" s="28"/>
      <c r="R218" s="28"/>
      <c r="S218" s="28"/>
      <c r="T218" s="28"/>
      <c r="U218" s="28"/>
      <c r="V218" s="28"/>
    </row>
    <row r="219" spans="1:22" s="52" customFormat="1" ht="15" customHeight="1">
      <c r="A219" s="654"/>
      <c r="B219" s="637"/>
      <c r="C219" s="657"/>
      <c r="D219" s="181" t="s">
        <v>541</v>
      </c>
      <c r="E219" s="515">
        <v>0</v>
      </c>
      <c r="F219" s="500">
        <v>0</v>
      </c>
      <c r="G219" s="33"/>
      <c r="H219" s="33"/>
      <c r="I219" s="33"/>
      <c r="J219" s="34" t="str">
        <f t="shared" si="12"/>
        <v/>
      </c>
      <c r="K219" s="34" t="str">
        <f t="shared" si="13"/>
        <v/>
      </c>
      <c r="L219" s="34" t="str">
        <f t="shared" si="14"/>
        <v/>
      </c>
      <c r="M219" s="34" t="str">
        <f t="shared" si="15"/>
        <v/>
      </c>
    </row>
    <row r="220" spans="1:22" s="52" customFormat="1" ht="15" customHeight="1">
      <c r="A220" s="654"/>
      <c r="B220" s="637"/>
      <c r="C220" s="656" t="s">
        <v>4</v>
      </c>
      <c r="D220" s="180" t="s">
        <v>529</v>
      </c>
      <c r="E220" s="515">
        <v>0</v>
      </c>
      <c r="F220" s="500">
        <v>0</v>
      </c>
      <c r="G220" s="33"/>
      <c r="H220" s="33"/>
      <c r="I220" s="33"/>
      <c r="J220" s="34" t="str">
        <f t="shared" si="12"/>
        <v/>
      </c>
      <c r="K220" s="34" t="str">
        <f t="shared" si="13"/>
        <v/>
      </c>
      <c r="L220" s="34" t="str">
        <f t="shared" si="14"/>
        <v/>
      </c>
      <c r="M220" s="34" t="str">
        <f t="shared" si="15"/>
        <v/>
      </c>
    </row>
    <row r="221" spans="1:22" s="52" customFormat="1" ht="15" customHeight="1">
      <c r="A221" s="654"/>
      <c r="B221" s="637"/>
      <c r="C221" s="661"/>
      <c r="D221" s="181" t="s">
        <v>515</v>
      </c>
      <c r="E221" s="515">
        <v>0</v>
      </c>
      <c r="F221" s="500">
        <v>0</v>
      </c>
      <c r="G221" s="33"/>
      <c r="H221" s="33">
        <v>1</v>
      </c>
      <c r="I221" s="33"/>
      <c r="J221" s="34" t="str">
        <f t="shared" si="12"/>
        <v/>
      </c>
      <c r="K221" s="34" t="str">
        <f t="shared" si="13"/>
        <v/>
      </c>
      <c r="L221" s="34" t="str">
        <f t="shared" si="14"/>
        <v/>
      </c>
      <c r="M221" s="34" t="str">
        <f t="shared" si="15"/>
        <v/>
      </c>
    </row>
    <row r="222" spans="1:22" s="52" customFormat="1" ht="15" customHeight="1">
      <c r="A222" s="654"/>
      <c r="B222" s="637"/>
      <c r="C222" s="661"/>
      <c r="D222" s="181" t="s">
        <v>516</v>
      </c>
      <c r="E222" s="498">
        <v>131</v>
      </c>
      <c r="F222" s="500">
        <v>0</v>
      </c>
      <c r="G222" s="33">
        <v>35</v>
      </c>
      <c r="H222" s="33">
        <v>118</v>
      </c>
      <c r="I222" s="33"/>
      <c r="J222" s="34">
        <f t="shared" si="12"/>
        <v>0</v>
      </c>
      <c r="K222" s="34">
        <f t="shared" si="13"/>
        <v>0.26717557251908397</v>
      </c>
      <c r="L222" s="34">
        <f t="shared" si="14"/>
        <v>1.16793893129771</v>
      </c>
      <c r="M222" s="34">
        <f t="shared" si="15"/>
        <v>1.16793893129771</v>
      </c>
    </row>
    <row r="223" spans="1:22" s="52" customFormat="1" ht="15" customHeight="1">
      <c r="A223" s="654"/>
      <c r="B223" s="637"/>
      <c r="C223" s="661"/>
      <c r="D223" s="181" t="s">
        <v>517</v>
      </c>
      <c r="E223" s="515">
        <v>0</v>
      </c>
      <c r="F223" s="500">
        <v>0</v>
      </c>
      <c r="G223" s="33"/>
      <c r="H223" s="33"/>
      <c r="I223" s="33"/>
      <c r="J223" s="34" t="str">
        <f t="shared" si="12"/>
        <v/>
      </c>
      <c r="K223" s="34" t="str">
        <f t="shared" si="13"/>
        <v/>
      </c>
      <c r="L223" s="34" t="str">
        <f t="shared" si="14"/>
        <v/>
      </c>
      <c r="M223" s="34" t="str">
        <f t="shared" si="15"/>
        <v/>
      </c>
    </row>
    <row r="224" spans="1:22" s="52" customFormat="1" ht="15" customHeight="1">
      <c r="A224" s="654"/>
      <c r="B224" s="637"/>
      <c r="C224" s="661"/>
      <c r="D224" s="180" t="s">
        <v>702</v>
      </c>
      <c r="E224" s="515">
        <v>0</v>
      </c>
      <c r="F224" s="500">
        <v>0</v>
      </c>
      <c r="G224" s="33"/>
      <c r="H224" s="33"/>
      <c r="I224" s="33"/>
      <c r="J224" s="34" t="str">
        <f t="shared" si="12"/>
        <v/>
      </c>
      <c r="K224" s="34" t="str">
        <f t="shared" si="13"/>
        <v/>
      </c>
      <c r="L224" s="34" t="str">
        <f t="shared" si="14"/>
        <v/>
      </c>
      <c r="M224" s="34" t="str">
        <f t="shared" si="15"/>
        <v/>
      </c>
    </row>
    <row r="225" spans="1:13" s="52" customFormat="1" ht="15" customHeight="1">
      <c r="A225" s="654"/>
      <c r="B225" s="637"/>
      <c r="C225" s="657"/>
      <c r="D225" s="181" t="s">
        <v>541</v>
      </c>
      <c r="E225" s="515">
        <v>0</v>
      </c>
      <c r="F225" s="500">
        <v>0</v>
      </c>
      <c r="G225" s="33"/>
      <c r="H225" s="33"/>
      <c r="I225" s="33"/>
      <c r="J225" s="34" t="str">
        <f t="shared" si="12"/>
        <v/>
      </c>
      <c r="K225" s="34" t="str">
        <f t="shared" si="13"/>
        <v/>
      </c>
      <c r="L225" s="34" t="str">
        <f t="shared" si="14"/>
        <v/>
      </c>
      <c r="M225" s="34" t="str">
        <f t="shared" si="15"/>
        <v/>
      </c>
    </row>
    <row r="226" spans="1:13" s="52" customFormat="1" ht="15" customHeight="1">
      <c r="A226" s="654"/>
      <c r="B226" s="637"/>
      <c r="C226" s="656" t="s">
        <v>5</v>
      </c>
      <c r="D226" s="180" t="s">
        <v>529</v>
      </c>
      <c r="E226" s="515">
        <v>0</v>
      </c>
      <c r="F226" s="500">
        <v>0</v>
      </c>
      <c r="G226" s="33"/>
      <c r="H226" s="33"/>
      <c r="I226" s="33"/>
      <c r="J226" s="34" t="str">
        <f t="shared" si="12"/>
        <v/>
      </c>
      <c r="K226" s="34" t="str">
        <f t="shared" si="13"/>
        <v/>
      </c>
      <c r="L226" s="34" t="str">
        <f t="shared" si="14"/>
        <v/>
      </c>
      <c r="M226" s="34" t="str">
        <f t="shared" si="15"/>
        <v/>
      </c>
    </row>
    <row r="227" spans="1:13" s="52" customFormat="1" ht="15" customHeight="1">
      <c r="A227" s="654"/>
      <c r="B227" s="637"/>
      <c r="C227" s="661"/>
      <c r="D227" s="181" t="s">
        <v>515</v>
      </c>
      <c r="E227" s="492">
        <v>1</v>
      </c>
      <c r="F227" s="500">
        <v>1</v>
      </c>
      <c r="G227" s="33">
        <v>1</v>
      </c>
      <c r="H227" s="33"/>
      <c r="I227" s="33"/>
      <c r="J227" s="34">
        <f t="shared" si="12"/>
        <v>1</v>
      </c>
      <c r="K227" s="34">
        <f t="shared" si="13"/>
        <v>2</v>
      </c>
      <c r="L227" s="34">
        <f t="shared" si="14"/>
        <v>2</v>
      </c>
      <c r="M227" s="34">
        <f t="shared" si="15"/>
        <v>2</v>
      </c>
    </row>
    <row r="228" spans="1:13" s="52" customFormat="1" ht="15" customHeight="1">
      <c r="A228" s="654"/>
      <c r="B228" s="637"/>
      <c r="C228" s="661"/>
      <c r="D228" s="181" t="s">
        <v>516</v>
      </c>
      <c r="E228" s="515">
        <v>0</v>
      </c>
      <c r="F228" s="500">
        <v>0</v>
      </c>
      <c r="G228" s="33">
        <v>42</v>
      </c>
      <c r="H228" s="33">
        <v>46</v>
      </c>
      <c r="I228" s="33"/>
      <c r="J228" s="34" t="str">
        <f t="shared" si="12"/>
        <v/>
      </c>
      <c r="K228" s="34" t="str">
        <f t="shared" si="13"/>
        <v/>
      </c>
      <c r="L228" s="34" t="str">
        <f t="shared" si="14"/>
        <v/>
      </c>
      <c r="M228" s="34" t="str">
        <f t="shared" si="15"/>
        <v/>
      </c>
    </row>
    <row r="229" spans="1:13" s="52" customFormat="1" ht="15" customHeight="1">
      <c r="A229" s="654"/>
      <c r="B229" s="637"/>
      <c r="C229" s="661"/>
      <c r="D229" s="181" t="s">
        <v>517</v>
      </c>
      <c r="E229" s="515">
        <v>0</v>
      </c>
      <c r="F229" s="500">
        <v>0</v>
      </c>
      <c r="G229" s="33"/>
      <c r="H229" s="33"/>
      <c r="I229" s="33"/>
      <c r="J229" s="34" t="str">
        <f t="shared" si="12"/>
        <v/>
      </c>
      <c r="K229" s="34" t="str">
        <f t="shared" si="13"/>
        <v/>
      </c>
      <c r="L229" s="34" t="str">
        <f t="shared" si="14"/>
        <v/>
      </c>
      <c r="M229" s="34" t="str">
        <f t="shared" si="15"/>
        <v/>
      </c>
    </row>
    <row r="230" spans="1:13" s="52" customFormat="1" ht="15" customHeight="1">
      <c r="A230" s="654"/>
      <c r="B230" s="637"/>
      <c r="C230" s="661"/>
      <c r="D230" s="180" t="s">
        <v>702</v>
      </c>
      <c r="E230" s="515">
        <v>0</v>
      </c>
      <c r="F230" s="500">
        <v>0</v>
      </c>
      <c r="G230" s="33"/>
      <c r="H230" s="33"/>
      <c r="I230" s="33"/>
      <c r="J230" s="34" t="str">
        <f t="shared" si="12"/>
        <v/>
      </c>
      <c r="K230" s="34" t="str">
        <f t="shared" si="13"/>
        <v/>
      </c>
      <c r="L230" s="34" t="str">
        <f t="shared" si="14"/>
        <v/>
      </c>
      <c r="M230" s="34" t="str">
        <f t="shared" si="15"/>
        <v/>
      </c>
    </row>
    <row r="231" spans="1:13" s="52" customFormat="1" ht="15" customHeight="1">
      <c r="A231" s="654"/>
      <c r="B231" s="637"/>
      <c r="C231" s="661"/>
      <c r="D231" s="181" t="s">
        <v>541</v>
      </c>
      <c r="E231" s="515">
        <v>0</v>
      </c>
      <c r="F231" s="500">
        <v>0</v>
      </c>
      <c r="G231" s="33"/>
      <c r="H231" s="33"/>
      <c r="I231" s="33"/>
      <c r="J231" s="34" t="str">
        <f t="shared" si="12"/>
        <v/>
      </c>
      <c r="K231" s="34" t="str">
        <f t="shared" si="13"/>
        <v/>
      </c>
      <c r="L231" s="34" t="str">
        <f t="shared" si="14"/>
        <v/>
      </c>
      <c r="M231" s="34" t="str">
        <f t="shared" si="15"/>
        <v/>
      </c>
    </row>
    <row r="232" spans="1:13" s="52" customFormat="1" ht="15" customHeight="1">
      <c r="A232" s="654"/>
      <c r="B232" s="637"/>
      <c r="C232" s="657"/>
      <c r="D232" s="180" t="s">
        <v>582</v>
      </c>
      <c r="E232" s="498">
        <v>5</v>
      </c>
      <c r="F232" s="500">
        <v>0</v>
      </c>
      <c r="G232" s="33">
        <v>1</v>
      </c>
      <c r="H232" s="33">
        <v>3</v>
      </c>
      <c r="I232" s="33"/>
      <c r="J232" s="34">
        <f t="shared" si="12"/>
        <v>0</v>
      </c>
      <c r="K232" s="34">
        <f t="shared" si="13"/>
        <v>0.2</v>
      </c>
      <c r="L232" s="34">
        <f t="shared" si="14"/>
        <v>0.8</v>
      </c>
      <c r="M232" s="34">
        <f t="shared" si="15"/>
        <v>0.8</v>
      </c>
    </row>
    <row r="233" spans="1:13" s="52" customFormat="1" ht="15" customHeight="1">
      <c r="A233" s="654"/>
      <c r="B233" s="637"/>
      <c r="C233" s="656" t="s">
        <v>6</v>
      </c>
      <c r="D233" s="180" t="s">
        <v>529</v>
      </c>
      <c r="E233" s="515">
        <v>0</v>
      </c>
      <c r="F233" s="500">
        <v>0</v>
      </c>
      <c r="G233" s="33"/>
      <c r="H233" s="33"/>
      <c r="I233" s="33"/>
      <c r="J233" s="34" t="str">
        <f t="shared" si="12"/>
        <v/>
      </c>
      <c r="K233" s="34" t="str">
        <f t="shared" si="13"/>
        <v/>
      </c>
      <c r="L233" s="34" t="str">
        <f t="shared" si="14"/>
        <v/>
      </c>
      <c r="M233" s="34" t="str">
        <f t="shared" si="15"/>
        <v/>
      </c>
    </row>
    <row r="234" spans="1:13" s="52" customFormat="1" ht="15" customHeight="1">
      <c r="A234" s="654"/>
      <c r="B234" s="637"/>
      <c r="C234" s="661"/>
      <c r="D234" s="181" t="s">
        <v>515</v>
      </c>
      <c r="E234" s="498">
        <v>2</v>
      </c>
      <c r="F234" s="500">
        <v>0</v>
      </c>
      <c r="G234" s="33"/>
      <c r="H234" s="33">
        <v>2</v>
      </c>
      <c r="I234" s="33"/>
      <c r="J234" s="34">
        <f t="shared" si="12"/>
        <v>0</v>
      </c>
      <c r="K234" s="34">
        <f t="shared" si="13"/>
        <v>0</v>
      </c>
      <c r="L234" s="34">
        <f t="shared" si="14"/>
        <v>1</v>
      </c>
      <c r="M234" s="34">
        <f t="shared" si="15"/>
        <v>1</v>
      </c>
    </row>
    <row r="235" spans="1:13" s="52" customFormat="1" ht="15" customHeight="1">
      <c r="A235" s="654"/>
      <c r="B235" s="637"/>
      <c r="C235" s="661"/>
      <c r="D235" s="181" t="s">
        <v>516</v>
      </c>
      <c r="E235" s="515">
        <v>0</v>
      </c>
      <c r="F235" s="500">
        <v>0</v>
      </c>
      <c r="G235" s="33">
        <v>29</v>
      </c>
      <c r="H235" s="33">
        <v>25</v>
      </c>
      <c r="I235" s="33"/>
      <c r="J235" s="34" t="str">
        <f t="shared" si="12"/>
        <v/>
      </c>
      <c r="K235" s="34" t="str">
        <f t="shared" si="13"/>
        <v/>
      </c>
      <c r="L235" s="34" t="str">
        <f t="shared" si="14"/>
        <v/>
      </c>
      <c r="M235" s="34" t="str">
        <f t="shared" si="15"/>
        <v/>
      </c>
    </row>
    <row r="236" spans="1:13" s="52" customFormat="1" ht="15" customHeight="1">
      <c r="A236" s="654"/>
      <c r="B236" s="637"/>
      <c r="C236" s="661"/>
      <c r="D236" s="181" t="s">
        <v>517</v>
      </c>
      <c r="E236" s="515">
        <v>0</v>
      </c>
      <c r="F236" s="500">
        <v>0</v>
      </c>
      <c r="G236" s="33"/>
      <c r="H236" s="33"/>
      <c r="I236" s="33"/>
      <c r="J236" s="34" t="str">
        <f t="shared" si="12"/>
        <v/>
      </c>
      <c r="K236" s="34" t="str">
        <f t="shared" si="13"/>
        <v/>
      </c>
      <c r="L236" s="34" t="str">
        <f t="shared" si="14"/>
        <v/>
      </c>
      <c r="M236" s="34" t="str">
        <f t="shared" si="15"/>
        <v/>
      </c>
    </row>
    <row r="237" spans="1:13" s="52" customFormat="1" ht="15" customHeight="1">
      <c r="A237" s="654"/>
      <c r="B237" s="637"/>
      <c r="C237" s="661"/>
      <c r="D237" s="180" t="s">
        <v>702</v>
      </c>
      <c r="E237" s="515">
        <v>0</v>
      </c>
      <c r="F237" s="500">
        <v>0</v>
      </c>
      <c r="G237" s="33"/>
      <c r="H237" s="33"/>
      <c r="I237" s="33"/>
      <c r="J237" s="34" t="str">
        <f t="shared" si="12"/>
        <v/>
      </c>
      <c r="K237" s="34" t="str">
        <f t="shared" si="13"/>
        <v/>
      </c>
      <c r="L237" s="34" t="str">
        <f t="shared" si="14"/>
        <v/>
      </c>
      <c r="M237" s="34" t="str">
        <f t="shared" si="15"/>
        <v/>
      </c>
    </row>
    <row r="238" spans="1:13" s="52" customFormat="1" ht="15" customHeight="1">
      <c r="A238" s="655"/>
      <c r="B238" s="637"/>
      <c r="C238" s="657"/>
      <c r="D238" s="181" t="s">
        <v>541</v>
      </c>
      <c r="E238" s="515">
        <v>0</v>
      </c>
      <c r="F238" s="500">
        <v>0</v>
      </c>
      <c r="G238" s="33"/>
      <c r="H238" s="33"/>
      <c r="I238" s="33"/>
      <c r="J238" s="34" t="str">
        <f t="shared" si="12"/>
        <v/>
      </c>
      <c r="K238" s="34" t="str">
        <f t="shared" si="13"/>
        <v/>
      </c>
      <c r="L238" s="34" t="str">
        <f t="shared" si="14"/>
        <v/>
      </c>
      <c r="M238" s="34" t="str">
        <f t="shared" si="15"/>
        <v/>
      </c>
    </row>
    <row r="239" spans="1:13" s="52" customFormat="1" ht="15" customHeight="1">
      <c r="A239" s="662">
        <v>10</v>
      </c>
      <c r="B239" s="636" t="str">
        <f>'1.Metas ATD H.'!B88</f>
        <v>Guadalupe</v>
      </c>
      <c r="C239" s="656" t="s">
        <v>3</v>
      </c>
      <c r="D239" s="180" t="s">
        <v>529</v>
      </c>
      <c r="E239" s="515">
        <v>0</v>
      </c>
      <c r="F239" s="500">
        <v>0</v>
      </c>
      <c r="G239" s="33"/>
      <c r="H239" s="33"/>
      <c r="I239" s="33"/>
      <c r="J239" s="34" t="str">
        <f t="shared" si="12"/>
        <v/>
      </c>
      <c r="K239" s="34" t="str">
        <f t="shared" si="13"/>
        <v/>
      </c>
      <c r="L239" s="34" t="str">
        <f t="shared" si="14"/>
        <v/>
      </c>
      <c r="M239" s="34" t="str">
        <f t="shared" si="15"/>
        <v/>
      </c>
    </row>
    <row r="240" spans="1:13" s="52" customFormat="1" ht="15" customHeight="1">
      <c r="A240" s="663"/>
      <c r="B240" s="637"/>
      <c r="C240" s="661"/>
      <c r="D240" s="181" t="s">
        <v>515</v>
      </c>
      <c r="E240" s="515">
        <v>0</v>
      </c>
      <c r="F240" s="500">
        <v>0</v>
      </c>
      <c r="G240" s="33"/>
      <c r="H240" s="33"/>
      <c r="I240" s="33"/>
      <c r="J240" s="34" t="str">
        <f t="shared" si="12"/>
        <v/>
      </c>
      <c r="K240" s="34" t="str">
        <f t="shared" si="13"/>
        <v/>
      </c>
      <c r="L240" s="34" t="str">
        <f t="shared" si="14"/>
        <v/>
      </c>
      <c r="M240" s="34" t="str">
        <f t="shared" si="15"/>
        <v/>
      </c>
    </row>
    <row r="241" spans="1:13" s="52" customFormat="1" ht="15" customHeight="1">
      <c r="A241" s="663"/>
      <c r="B241" s="637"/>
      <c r="C241" s="661"/>
      <c r="D241" s="181" t="s">
        <v>516</v>
      </c>
      <c r="E241" s="498">
        <v>44</v>
      </c>
      <c r="F241" s="500">
        <v>0</v>
      </c>
      <c r="G241" s="33">
        <v>15</v>
      </c>
      <c r="H241" s="33">
        <v>26</v>
      </c>
      <c r="I241" s="33"/>
      <c r="J241" s="34">
        <f t="shared" si="12"/>
        <v>0</v>
      </c>
      <c r="K241" s="34">
        <f t="shared" si="13"/>
        <v>0.34090909090909088</v>
      </c>
      <c r="L241" s="34">
        <f t="shared" si="14"/>
        <v>0.93181818181818177</v>
      </c>
      <c r="M241" s="34">
        <f t="shared" si="15"/>
        <v>0.93181818181818177</v>
      </c>
    </row>
    <row r="242" spans="1:13" s="52" customFormat="1" ht="15" customHeight="1">
      <c r="A242" s="663"/>
      <c r="B242" s="637"/>
      <c r="C242" s="661"/>
      <c r="D242" s="181" t="s">
        <v>517</v>
      </c>
      <c r="E242" s="515">
        <v>0</v>
      </c>
      <c r="F242" s="500">
        <v>0</v>
      </c>
      <c r="G242" s="33"/>
      <c r="H242" s="33"/>
      <c r="I242" s="33"/>
      <c r="J242" s="34" t="str">
        <f t="shared" si="12"/>
        <v/>
      </c>
      <c r="K242" s="34" t="str">
        <f t="shared" si="13"/>
        <v/>
      </c>
      <c r="L242" s="34" t="str">
        <f t="shared" si="14"/>
        <v/>
      </c>
      <c r="M242" s="34" t="str">
        <f t="shared" si="15"/>
        <v/>
      </c>
    </row>
    <row r="243" spans="1:13" s="52" customFormat="1" ht="15" customHeight="1">
      <c r="A243" s="663"/>
      <c r="B243" s="637"/>
      <c r="C243" s="661"/>
      <c r="D243" s="180" t="s">
        <v>702</v>
      </c>
      <c r="E243" s="515">
        <v>0</v>
      </c>
      <c r="F243" s="500">
        <v>0</v>
      </c>
      <c r="G243" s="33"/>
      <c r="H243" s="33"/>
      <c r="I243" s="33"/>
      <c r="J243" s="34" t="str">
        <f t="shared" si="12"/>
        <v/>
      </c>
      <c r="K243" s="34" t="str">
        <f t="shared" si="13"/>
        <v/>
      </c>
      <c r="L243" s="34" t="str">
        <f t="shared" si="14"/>
        <v/>
      </c>
      <c r="M243" s="34" t="str">
        <f t="shared" si="15"/>
        <v/>
      </c>
    </row>
    <row r="244" spans="1:13" s="52" customFormat="1" ht="15" customHeight="1">
      <c r="A244" s="663"/>
      <c r="B244" s="637"/>
      <c r="C244" s="657"/>
      <c r="D244" s="181" t="s">
        <v>541</v>
      </c>
      <c r="E244" s="498">
        <v>11</v>
      </c>
      <c r="F244" s="500">
        <v>0</v>
      </c>
      <c r="G244" s="33"/>
      <c r="H244" s="33"/>
      <c r="I244" s="33"/>
      <c r="J244" s="34">
        <f t="shared" si="12"/>
        <v>0</v>
      </c>
      <c r="K244" s="34">
        <f t="shared" si="13"/>
        <v>0</v>
      </c>
      <c r="L244" s="34">
        <f t="shared" si="14"/>
        <v>0</v>
      </c>
      <c r="M244" s="34">
        <f t="shared" si="15"/>
        <v>0</v>
      </c>
    </row>
    <row r="245" spans="1:13" s="52" customFormat="1" ht="15" customHeight="1">
      <c r="A245" s="663"/>
      <c r="B245" s="637"/>
      <c r="C245" s="656" t="s">
        <v>4</v>
      </c>
      <c r="D245" s="180" t="s">
        <v>529</v>
      </c>
      <c r="E245" s="515">
        <v>0</v>
      </c>
      <c r="F245" s="500">
        <v>0</v>
      </c>
      <c r="G245" s="33"/>
      <c r="H245" s="33"/>
      <c r="I245" s="33"/>
      <c r="J245" s="34" t="str">
        <f t="shared" si="12"/>
        <v/>
      </c>
      <c r="K245" s="34" t="str">
        <f t="shared" si="13"/>
        <v/>
      </c>
      <c r="L245" s="34" t="str">
        <f t="shared" si="14"/>
        <v/>
      </c>
      <c r="M245" s="34" t="str">
        <f t="shared" si="15"/>
        <v/>
      </c>
    </row>
    <row r="246" spans="1:13" s="52" customFormat="1" ht="15" customHeight="1">
      <c r="A246" s="663"/>
      <c r="B246" s="637"/>
      <c r="C246" s="661"/>
      <c r="D246" s="181" t="s">
        <v>515</v>
      </c>
      <c r="E246" s="515">
        <v>0</v>
      </c>
      <c r="F246" s="500">
        <v>0</v>
      </c>
      <c r="G246" s="33"/>
      <c r="H246" s="33"/>
      <c r="I246" s="33"/>
      <c r="J246" s="34" t="str">
        <f t="shared" si="12"/>
        <v/>
      </c>
      <c r="K246" s="34" t="str">
        <f t="shared" si="13"/>
        <v/>
      </c>
      <c r="L246" s="34" t="str">
        <f t="shared" si="14"/>
        <v/>
      </c>
      <c r="M246" s="34" t="str">
        <f t="shared" si="15"/>
        <v/>
      </c>
    </row>
    <row r="247" spans="1:13" s="52" customFormat="1" ht="15" customHeight="1">
      <c r="A247" s="663"/>
      <c r="B247" s="637"/>
      <c r="C247" s="661"/>
      <c r="D247" s="181" t="s">
        <v>516</v>
      </c>
      <c r="E247" s="498">
        <v>123</v>
      </c>
      <c r="F247" s="500">
        <v>0</v>
      </c>
      <c r="G247" s="33">
        <v>74</v>
      </c>
      <c r="H247" s="33">
        <v>39</v>
      </c>
      <c r="I247" s="33"/>
      <c r="J247" s="34">
        <f t="shared" si="12"/>
        <v>0</v>
      </c>
      <c r="K247" s="34">
        <f t="shared" si="13"/>
        <v>0.60162601626016265</v>
      </c>
      <c r="L247" s="34">
        <f t="shared" si="14"/>
        <v>0.91869918699186992</v>
      </c>
      <c r="M247" s="34">
        <f t="shared" si="15"/>
        <v>0.91869918699186992</v>
      </c>
    </row>
    <row r="248" spans="1:13" s="52" customFormat="1" ht="15" customHeight="1">
      <c r="A248" s="663"/>
      <c r="B248" s="637"/>
      <c r="C248" s="661"/>
      <c r="D248" s="181" t="s">
        <v>517</v>
      </c>
      <c r="E248" s="515">
        <v>0</v>
      </c>
      <c r="F248" s="500">
        <v>0</v>
      </c>
      <c r="G248" s="33"/>
      <c r="H248" s="33"/>
      <c r="I248" s="33"/>
      <c r="J248" s="34" t="str">
        <f t="shared" si="12"/>
        <v/>
      </c>
      <c r="K248" s="34" t="str">
        <f t="shared" si="13"/>
        <v/>
      </c>
      <c r="L248" s="34" t="str">
        <f t="shared" si="14"/>
        <v/>
      </c>
      <c r="M248" s="34" t="str">
        <f t="shared" si="15"/>
        <v/>
      </c>
    </row>
    <row r="249" spans="1:13" s="52" customFormat="1" ht="15" customHeight="1">
      <c r="A249" s="663"/>
      <c r="B249" s="637"/>
      <c r="C249" s="661"/>
      <c r="D249" s="180" t="s">
        <v>702</v>
      </c>
      <c r="E249" s="515">
        <v>0</v>
      </c>
      <c r="F249" s="500">
        <v>0</v>
      </c>
      <c r="G249" s="33"/>
      <c r="H249" s="33"/>
      <c r="I249" s="33"/>
      <c r="J249" s="34" t="str">
        <f t="shared" si="12"/>
        <v/>
      </c>
      <c r="K249" s="34" t="str">
        <f t="shared" si="13"/>
        <v/>
      </c>
      <c r="L249" s="34" t="str">
        <f t="shared" si="14"/>
        <v/>
      </c>
      <c r="M249" s="34" t="str">
        <f t="shared" si="15"/>
        <v/>
      </c>
    </row>
    <row r="250" spans="1:13" s="52" customFormat="1" ht="15" customHeight="1">
      <c r="A250" s="663"/>
      <c r="B250" s="637"/>
      <c r="C250" s="657"/>
      <c r="D250" s="181" t="s">
        <v>541</v>
      </c>
      <c r="E250" s="498">
        <v>5</v>
      </c>
      <c r="F250" s="500">
        <v>0</v>
      </c>
      <c r="G250" s="33"/>
      <c r="H250" s="33"/>
      <c r="I250" s="33"/>
      <c r="J250" s="34">
        <f t="shared" si="12"/>
        <v>0</v>
      </c>
      <c r="K250" s="34">
        <f t="shared" si="13"/>
        <v>0</v>
      </c>
      <c r="L250" s="34">
        <f t="shared" si="14"/>
        <v>0</v>
      </c>
      <c r="M250" s="34">
        <f t="shared" si="15"/>
        <v>0</v>
      </c>
    </row>
    <row r="251" spans="1:13" s="52" customFormat="1" ht="15" customHeight="1">
      <c r="A251" s="663"/>
      <c r="B251" s="637"/>
      <c r="C251" s="656" t="s">
        <v>5</v>
      </c>
      <c r="D251" s="180" t="s">
        <v>529</v>
      </c>
      <c r="E251" s="515">
        <v>0</v>
      </c>
      <c r="F251" s="500">
        <v>0</v>
      </c>
      <c r="G251" s="33"/>
      <c r="H251" s="33"/>
      <c r="I251" s="33"/>
      <c r="J251" s="34" t="str">
        <f t="shared" si="12"/>
        <v/>
      </c>
      <c r="K251" s="34" t="str">
        <f t="shared" si="13"/>
        <v/>
      </c>
      <c r="L251" s="34" t="str">
        <f t="shared" si="14"/>
        <v/>
      </c>
      <c r="M251" s="34" t="str">
        <f t="shared" si="15"/>
        <v/>
      </c>
    </row>
    <row r="252" spans="1:13" s="52" customFormat="1" ht="15" customHeight="1">
      <c r="A252" s="663"/>
      <c r="B252" s="637"/>
      <c r="C252" s="661"/>
      <c r="D252" s="181" t="s">
        <v>515</v>
      </c>
      <c r="E252" s="515">
        <v>0</v>
      </c>
      <c r="F252" s="500">
        <v>0</v>
      </c>
      <c r="G252" s="33"/>
      <c r="H252" s="33"/>
      <c r="I252" s="33"/>
      <c r="J252" s="34" t="str">
        <f t="shared" si="12"/>
        <v/>
      </c>
      <c r="K252" s="34" t="str">
        <f t="shared" si="13"/>
        <v/>
      </c>
      <c r="L252" s="34" t="str">
        <f t="shared" si="14"/>
        <v/>
      </c>
      <c r="M252" s="34" t="str">
        <f t="shared" si="15"/>
        <v/>
      </c>
    </row>
    <row r="253" spans="1:13" s="52" customFormat="1" ht="15" customHeight="1">
      <c r="A253" s="663"/>
      <c r="B253" s="637"/>
      <c r="C253" s="661"/>
      <c r="D253" s="181" t="s">
        <v>516</v>
      </c>
      <c r="E253" s="515">
        <v>0</v>
      </c>
      <c r="F253" s="500">
        <v>0</v>
      </c>
      <c r="G253" s="33">
        <v>61</v>
      </c>
      <c r="H253" s="33">
        <v>53</v>
      </c>
      <c r="I253" s="33"/>
      <c r="J253" s="34" t="str">
        <f t="shared" si="12"/>
        <v/>
      </c>
      <c r="K253" s="34" t="str">
        <f t="shared" si="13"/>
        <v/>
      </c>
      <c r="L253" s="34" t="str">
        <f t="shared" si="14"/>
        <v/>
      </c>
      <c r="M253" s="34" t="str">
        <f t="shared" si="15"/>
        <v/>
      </c>
    </row>
    <row r="254" spans="1:13" s="52" customFormat="1" ht="15" customHeight="1">
      <c r="A254" s="663"/>
      <c r="B254" s="637"/>
      <c r="C254" s="661"/>
      <c r="D254" s="181" t="s">
        <v>517</v>
      </c>
      <c r="E254" s="498">
        <v>1</v>
      </c>
      <c r="F254" s="500">
        <v>0</v>
      </c>
      <c r="G254" s="33"/>
      <c r="H254" s="33"/>
      <c r="I254" s="33"/>
      <c r="J254" s="34">
        <f t="shared" si="12"/>
        <v>0</v>
      </c>
      <c r="K254" s="34">
        <f t="shared" si="13"/>
        <v>0</v>
      </c>
      <c r="L254" s="34">
        <f t="shared" si="14"/>
        <v>0</v>
      </c>
      <c r="M254" s="34">
        <f t="shared" si="15"/>
        <v>0</v>
      </c>
    </row>
    <row r="255" spans="1:13" s="52" customFormat="1" ht="15" customHeight="1">
      <c r="A255" s="663"/>
      <c r="B255" s="637"/>
      <c r="C255" s="661"/>
      <c r="D255" s="180" t="s">
        <v>702</v>
      </c>
      <c r="E255" s="515">
        <v>0</v>
      </c>
      <c r="F255" s="500">
        <v>0</v>
      </c>
      <c r="G255" s="33"/>
      <c r="H255" s="33"/>
      <c r="I255" s="33"/>
      <c r="J255" s="34" t="str">
        <f t="shared" si="12"/>
        <v/>
      </c>
      <c r="K255" s="34" t="str">
        <f t="shared" si="13"/>
        <v/>
      </c>
      <c r="L255" s="34" t="str">
        <f t="shared" si="14"/>
        <v/>
      </c>
      <c r="M255" s="34" t="str">
        <f t="shared" si="15"/>
        <v/>
      </c>
    </row>
    <row r="256" spans="1:13" s="52" customFormat="1" ht="15" customHeight="1">
      <c r="A256" s="663"/>
      <c r="B256" s="637"/>
      <c r="C256" s="661"/>
      <c r="D256" s="181" t="s">
        <v>541</v>
      </c>
      <c r="E256" s="498">
        <v>4</v>
      </c>
      <c r="F256" s="500">
        <v>0</v>
      </c>
      <c r="G256" s="33"/>
      <c r="H256" s="33"/>
      <c r="I256" s="33"/>
      <c r="J256" s="34">
        <f t="shared" si="12"/>
        <v>0</v>
      </c>
      <c r="K256" s="34">
        <f t="shared" si="13"/>
        <v>0</v>
      </c>
      <c r="L256" s="34">
        <f t="shared" si="14"/>
        <v>0</v>
      </c>
      <c r="M256" s="34">
        <f t="shared" si="15"/>
        <v>0</v>
      </c>
    </row>
    <row r="257" spans="1:13" s="52" customFormat="1" ht="15" customHeight="1">
      <c r="A257" s="663"/>
      <c r="B257" s="637"/>
      <c r="C257" s="657"/>
      <c r="D257" s="180" t="s">
        <v>582</v>
      </c>
      <c r="E257" s="492">
        <v>34</v>
      </c>
      <c r="F257" s="500">
        <v>4</v>
      </c>
      <c r="G257" s="33">
        <v>6</v>
      </c>
      <c r="H257" s="33">
        <v>12</v>
      </c>
      <c r="I257" s="33"/>
      <c r="J257" s="34">
        <f t="shared" si="12"/>
        <v>0.11764705882352941</v>
      </c>
      <c r="K257" s="34">
        <f t="shared" si="13"/>
        <v>0.29411764705882354</v>
      </c>
      <c r="L257" s="34">
        <f t="shared" si="14"/>
        <v>0.6470588235294118</v>
      </c>
      <c r="M257" s="34">
        <f t="shared" si="15"/>
        <v>0.6470588235294118</v>
      </c>
    </row>
    <row r="258" spans="1:13" s="52" customFormat="1" ht="15" customHeight="1">
      <c r="A258" s="663"/>
      <c r="B258" s="637"/>
      <c r="C258" s="656" t="s">
        <v>6</v>
      </c>
      <c r="D258" s="180" t="s">
        <v>529</v>
      </c>
      <c r="E258" s="515">
        <v>0</v>
      </c>
      <c r="F258" s="500">
        <v>0</v>
      </c>
      <c r="G258" s="33"/>
      <c r="H258" s="33"/>
      <c r="I258" s="33"/>
      <c r="J258" s="34" t="str">
        <f t="shared" si="12"/>
        <v/>
      </c>
      <c r="K258" s="34" t="str">
        <f t="shared" si="13"/>
        <v/>
      </c>
      <c r="L258" s="34" t="str">
        <f t="shared" si="14"/>
        <v/>
      </c>
      <c r="M258" s="34" t="str">
        <f t="shared" si="15"/>
        <v/>
      </c>
    </row>
    <row r="259" spans="1:13" s="52" customFormat="1" ht="15" customHeight="1">
      <c r="A259" s="663"/>
      <c r="B259" s="637"/>
      <c r="C259" s="661"/>
      <c r="D259" s="181" t="s">
        <v>515</v>
      </c>
      <c r="E259" s="515">
        <v>0</v>
      </c>
      <c r="F259" s="500">
        <v>0</v>
      </c>
      <c r="G259" s="33"/>
      <c r="H259" s="33"/>
      <c r="I259" s="33"/>
      <c r="J259" s="34" t="str">
        <f t="shared" si="12"/>
        <v/>
      </c>
      <c r="K259" s="34" t="str">
        <f t="shared" si="13"/>
        <v/>
      </c>
      <c r="L259" s="34" t="str">
        <f t="shared" si="14"/>
        <v/>
      </c>
      <c r="M259" s="34" t="str">
        <f t="shared" si="15"/>
        <v/>
      </c>
    </row>
    <row r="260" spans="1:13" s="52" customFormat="1" ht="15" customHeight="1">
      <c r="A260" s="663"/>
      <c r="B260" s="637"/>
      <c r="C260" s="661"/>
      <c r="D260" s="181" t="s">
        <v>516</v>
      </c>
      <c r="E260" s="515">
        <v>0</v>
      </c>
      <c r="F260" s="500">
        <v>0</v>
      </c>
      <c r="G260" s="33">
        <v>67</v>
      </c>
      <c r="H260" s="33">
        <v>62</v>
      </c>
      <c r="I260" s="33"/>
      <c r="J260" s="34" t="str">
        <f t="shared" si="12"/>
        <v/>
      </c>
      <c r="K260" s="34" t="str">
        <f t="shared" si="13"/>
        <v/>
      </c>
      <c r="L260" s="34" t="str">
        <f t="shared" si="14"/>
        <v/>
      </c>
      <c r="M260" s="34" t="str">
        <f t="shared" si="15"/>
        <v/>
      </c>
    </row>
    <row r="261" spans="1:13" s="52" customFormat="1" ht="15" customHeight="1">
      <c r="A261" s="663"/>
      <c r="B261" s="637"/>
      <c r="C261" s="661"/>
      <c r="D261" s="181" t="s">
        <v>517</v>
      </c>
      <c r="E261" s="498">
        <v>1</v>
      </c>
      <c r="F261" s="500">
        <v>0</v>
      </c>
      <c r="G261" s="33"/>
      <c r="H261" s="33"/>
      <c r="I261" s="33"/>
      <c r="J261" s="34">
        <f t="shared" si="12"/>
        <v>0</v>
      </c>
      <c r="K261" s="34">
        <f t="shared" si="13"/>
        <v>0</v>
      </c>
      <c r="L261" s="34">
        <f t="shared" si="14"/>
        <v>0</v>
      </c>
      <c r="M261" s="34">
        <f t="shared" si="15"/>
        <v>0</v>
      </c>
    </row>
    <row r="262" spans="1:13" s="52" customFormat="1" ht="15" customHeight="1">
      <c r="A262" s="663"/>
      <c r="B262" s="637"/>
      <c r="C262" s="661"/>
      <c r="D262" s="180" t="s">
        <v>702</v>
      </c>
      <c r="E262" s="515">
        <v>0</v>
      </c>
      <c r="F262" s="500">
        <v>0</v>
      </c>
      <c r="G262" s="33"/>
      <c r="H262" s="33"/>
      <c r="I262" s="33"/>
      <c r="J262" s="34" t="str">
        <f t="shared" si="12"/>
        <v/>
      </c>
      <c r="K262" s="34" t="str">
        <f t="shared" si="13"/>
        <v/>
      </c>
      <c r="L262" s="34" t="str">
        <f t="shared" si="14"/>
        <v/>
      </c>
      <c r="M262" s="34" t="str">
        <f t="shared" si="15"/>
        <v/>
      </c>
    </row>
    <row r="263" spans="1:13" s="52" customFormat="1" ht="15" customHeight="1">
      <c r="A263" s="664"/>
      <c r="B263" s="637"/>
      <c r="C263" s="657"/>
      <c r="D263" s="181" t="s">
        <v>541</v>
      </c>
      <c r="E263" s="515">
        <v>0</v>
      </c>
      <c r="F263" s="500">
        <v>0</v>
      </c>
      <c r="G263" s="33"/>
      <c r="H263" s="33"/>
      <c r="I263" s="33"/>
      <c r="J263" s="34" t="str">
        <f t="shared" si="12"/>
        <v/>
      </c>
      <c r="K263" s="34" t="str">
        <f t="shared" si="13"/>
        <v/>
      </c>
      <c r="L263" s="34" t="str">
        <f t="shared" si="14"/>
        <v/>
      </c>
      <c r="M263" s="34" t="str">
        <f t="shared" si="15"/>
        <v/>
      </c>
    </row>
    <row r="264" spans="1:13" s="52" customFormat="1" ht="15" customHeight="1">
      <c r="A264" s="653">
        <v>11</v>
      </c>
      <c r="B264" s="636" t="str">
        <f>'1.Metas ATD H.'!B96</f>
        <v>Loreto</v>
      </c>
      <c r="C264" s="656" t="s">
        <v>3</v>
      </c>
      <c r="D264" s="180" t="s">
        <v>529</v>
      </c>
      <c r="E264" s="515">
        <v>0</v>
      </c>
      <c r="F264" s="500">
        <v>0</v>
      </c>
      <c r="G264" s="33"/>
      <c r="H264" s="33"/>
      <c r="I264" s="33"/>
      <c r="J264" s="34" t="str">
        <f t="shared" si="12"/>
        <v/>
      </c>
      <c r="K264" s="34" t="str">
        <f t="shared" si="13"/>
        <v/>
      </c>
      <c r="L264" s="34" t="str">
        <f t="shared" si="14"/>
        <v/>
      </c>
      <c r="M264" s="34" t="str">
        <f t="shared" si="15"/>
        <v/>
      </c>
    </row>
    <row r="265" spans="1:13" s="52" customFormat="1" ht="15" customHeight="1">
      <c r="A265" s="654"/>
      <c r="B265" s="637"/>
      <c r="C265" s="661"/>
      <c r="D265" s="181" t="s">
        <v>515</v>
      </c>
      <c r="E265" s="515">
        <v>0</v>
      </c>
      <c r="F265" s="500">
        <v>0</v>
      </c>
      <c r="G265" s="33"/>
      <c r="H265" s="33"/>
      <c r="I265" s="33"/>
      <c r="J265" s="34" t="str">
        <f t="shared" si="12"/>
        <v/>
      </c>
      <c r="K265" s="34" t="str">
        <f t="shared" si="13"/>
        <v/>
      </c>
      <c r="L265" s="34" t="str">
        <f t="shared" si="14"/>
        <v/>
      </c>
      <c r="M265" s="34" t="str">
        <f t="shared" si="15"/>
        <v/>
      </c>
    </row>
    <row r="266" spans="1:13" s="52" customFormat="1" ht="15" customHeight="1">
      <c r="A266" s="654"/>
      <c r="B266" s="637"/>
      <c r="C266" s="661"/>
      <c r="D266" s="181" t="s">
        <v>516</v>
      </c>
      <c r="E266" s="492">
        <v>61</v>
      </c>
      <c r="F266" s="500">
        <v>3</v>
      </c>
      <c r="G266" s="33">
        <v>12</v>
      </c>
      <c r="H266" s="33">
        <v>47</v>
      </c>
      <c r="I266" s="33"/>
      <c r="J266" s="34">
        <f t="shared" si="12"/>
        <v>4.9180327868852458E-2</v>
      </c>
      <c r="K266" s="34">
        <f t="shared" si="13"/>
        <v>0.24590163934426229</v>
      </c>
      <c r="L266" s="34">
        <f t="shared" si="14"/>
        <v>1.0163934426229508</v>
      </c>
      <c r="M266" s="34">
        <f t="shared" si="15"/>
        <v>1.0163934426229508</v>
      </c>
    </row>
    <row r="267" spans="1:13" s="52" customFormat="1" ht="15" customHeight="1">
      <c r="A267" s="654"/>
      <c r="B267" s="637"/>
      <c r="C267" s="661"/>
      <c r="D267" s="181" t="s">
        <v>517</v>
      </c>
      <c r="E267" s="515">
        <v>0</v>
      </c>
      <c r="F267" s="500">
        <v>0</v>
      </c>
      <c r="G267" s="33"/>
      <c r="H267" s="33"/>
      <c r="I267" s="33"/>
      <c r="J267" s="34" t="str">
        <f t="shared" si="12"/>
        <v/>
      </c>
      <c r="K267" s="34" t="str">
        <f t="shared" si="13"/>
        <v/>
      </c>
      <c r="L267" s="34" t="str">
        <f t="shared" si="14"/>
        <v/>
      </c>
      <c r="M267" s="34" t="str">
        <f t="shared" si="15"/>
        <v/>
      </c>
    </row>
    <row r="268" spans="1:13" s="52" customFormat="1" ht="15" customHeight="1">
      <c r="A268" s="654"/>
      <c r="B268" s="637"/>
      <c r="C268" s="661"/>
      <c r="D268" s="180" t="s">
        <v>702</v>
      </c>
      <c r="E268" s="515">
        <v>0</v>
      </c>
      <c r="F268" s="500">
        <v>0</v>
      </c>
      <c r="G268" s="33"/>
      <c r="H268" s="33"/>
      <c r="I268" s="33"/>
      <c r="J268" s="34" t="str">
        <f t="shared" si="12"/>
        <v/>
      </c>
      <c r="K268" s="34" t="str">
        <f t="shared" si="13"/>
        <v/>
      </c>
      <c r="L268" s="34" t="str">
        <f t="shared" si="14"/>
        <v/>
      </c>
      <c r="M268" s="34" t="str">
        <f t="shared" si="15"/>
        <v/>
      </c>
    </row>
    <row r="269" spans="1:13" s="52" customFormat="1" ht="15" customHeight="1">
      <c r="A269" s="654"/>
      <c r="B269" s="637"/>
      <c r="C269" s="657"/>
      <c r="D269" s="181" t="s">
        <v>541</v>
      </c>
      <c r="E269" s="515">
        <v>0</v>
      </c>
      <c r="F269" s="500">
        <v>0</v>
      </c>
      <c r="G269" s="33"/>
      <c r="H269" s="33"/>
      <c r="I269" s="33"/>
      <c r="J269" s="34" t="str">
        <f t="shared" si="12"/>
        <v/>
      </c>
      <c r="K269" s="34" t="str">
        <f t="shared" si="13"/>
        <v/>
      </c>
      <c r="L269" s="34" t="str">
        <f t="shared" si="14"/>
        <v/>
      </c>
      <c r="M269" s="34" t="str">
        <f t="shared" si="15"/>
        <v/>
      </c>
    </row>
    <row r="270" spans="1:13" s="52" customFormat="1" ht="15" customHeight="1">
      <c r="A270" s="654"/>
      <c r="B270" s="637"/>
      <c r="C270" s="656" t="s">
        <v>4</v>
      </c>
      <c r="D270" s="180" t="s">
        <v>529</v>
      </c>
      <c r="E270" s="515">
        <v>0</v>
      </c>
      <c r="F270" s="500">
        <v>0</v>
      </c>
      <c r="G270" s="33"/>
      <c r="H270" s="33"/>
      <c r="I270" s="33"/>
      <c r="J270" s="34" t="str">
        <f t="shared" ref="J270:J333" si="16">IFERROR((F270/E270),"")</f>
        <v/>
      </c>
      <c r="K270" s="34" t="str">
        <f t="shared" ref="K270:K333" si="17">IFERROR(((F270+G270)/E270),"")</f>
        <v/>
      </c>
      <c r="L270" s="34" t="str">
        <f t="shared" ref="L270:L333" si="18">IFERROR(((F270+G270+H270)/E270),"")</f>
        <v/>
      </c>
      <c r="M270" s="34" t="str">
        <f t="shared" ref="M270:M333" si="19">IFERROR(((F270+G270+H270+I270)/E270),"")</f>
        <v/>
      </c>
    </row>
    <row r="271" spans="1:13" s="52" customFormat="1" ht="15" customHeight="1">
      <c r="A271" s="654"/>
      <c r="B271" s="637"/>
      <c r="C271" s="661"/>
      <c r="D271" s="181" t="s">
        <v>515</v>
      </c>
      <c r="E271" s="515">
        <v>0</v>
      </c>
      <c r="F271" s="500">
        <v>0</v>
      </c>
      <c r="G271" s="33"/>
      <c r="H271" s="33"/>
      <c r="I271" s="33"/>
      <c r="J271" s="34" t="str">
        <f t="shared" si="16"/>
        <v/>
      </c>
      <c r="K271" s="34" t="str">
        <f t="shared" si="17"/>
        <v/>
      </c>
      <c r="L271" s="34" t="str">
        <f t="shared" si="18"/>
        <v/>
      </c>
      <c r="M271" s="34" t="str">
        <f t="shared" si="19"/>
        <v/>
      </c>
    </row>
    <row r="272" spans="1:13" s="52" customFormat="1" ht="15" customHeight="1">
      <c r="A272" s="654"/>
      <c r="B272" s="637"/>
      <c r="C272" s="661"/>
      <c r="D272" s="181" t="s">
        <v>516</v>
      </c>
      <c r="E272" s="498">
        <v>79</v>
      </c>
      <c r="F272" s="500">
        <v>0</v>
      </c>
      <c r="G272" s="33">
        <v>49</v>
      </c>
      <c r="H272" s="33">
        <v>33</v>
      </c>
      <c r="I272" s="33"/>
      <c r="J272" s="34">
        <f t="shared" si="16"/>
        <v>0</v>
      </c>
      <c r="K272" s="34">
        <f t="shared" si="17"/>
        <v>0.620253164556962</v>
      </c>
      <c r="L272" s="34">
        <f t="shared" si="18"/>
        <v>1.0379746835443038</v>
      </c>
      <c r="M272" s="34">
        <f t="shared" si="19"/>
        <v>1.0379746835443038</v>
      </c>
    </row>
    <row r="273" spans="1:13" s="52" customFormat="1" ht="15" customHeight="1">
      <c r="A273" s="654"/>
      <c r="B273" s="637"/>
      <c r="C273" s="661"/>
      <c r="D273" s="181" t="s">
        <v>517</v>
      </c>
      <c r="E273" s="515">
        <v>0</v>
      </c>
      <c r="F273" s="500">
        <v>0</v>
      </c>
      <c r="G273" s="33"/>
      <c r="H273" s="33"/>
      <c r="I273" s="33"/>
      <c r="J273" s="34" t="str">
        <f t="shared" si="16"/>
        <v/>
      </c>
      <c r="K273" s="34" t="str">
        <f t="shared" si="17"/>
        <v/>
      </c>
      <c r="L273" s="34" t="str">
        <f t="shared" si="18"/>
        <v/>
      </c>
      <c r="M273" s="34" t="str">
        <f t="shared" si="19"/>
        <v/>
      </c>
    </row>
    <row r="274" spans="1:13" s="52" customFormat="1" ht="15" customHeight="1">
      <c r="A274" s="654"/>
      <c r="B274" s="637"/>
      <c r="C274" s="661"/>
      <c r="D274" s="180" t="s">
        <v>702</v>
      </c>
      <c r="E274" s="515">
        <v>0</v>
      </c>
      <c r="F274" s="500">
        <v>0</v>
      </c>
      <c r="G274" s="33"/>
      <c r="H274" s="33"/>
      <c r="I274" s="33"/>
      <c r="J274" s="34" t="str">
        <f t="shared" si="16"/>
        <v/>
      </c>
      <c r="K274" s="34" t="str">
        <f t="shared" si="17"/>
        <v/>
      </c>
      <c r="L274" s="34" t="str">
        <f t="shared" si="18"/>
        <v/>
      </c>
      <c r="M274" s="34" t="str">
        <f t="shared" si="19"/>
        <v/>
      </c>
    </row>
    <row r="275" spans="1:13" s="52" customFormat="1" ht="15" customHeight="1">
      <c r="A275" s="654"/>
      <c r="B275" s="637"/>
      <c r="C275" s="657"/>
      <c r="D275" s="181" t="s">
        <v>541</v>
      </c>
      <c r="E275" s="498">
        <v>3</v>
      </c>
      <c r="F275" s="500">
        <v>0</v>
      </c>
      <c r="G275" s="33"/>
      <c r="H275" s="33"/>
      <c r="I275" s="33"/>
      <c r="J275" s="34">
        <f t="shared" si="16"/>
        <v>0</v>
      </c>
      <c r="K275" s="34">
        <f t="shared" si="17"/>
        <v>0</v>
      </c>
      <c r="L275" s="34">
        <f t="shared" si="18"/>
        <v>0</v>
      </c>
      <c r="M275" s="34">
        <f t="shared" si="19"/>
        <v>0</v>
      </c>
    </row>
    <row r="276" spans="1:13" s="52" customFormat="1" ht="15" customHeight="1">
      <c r="A276" s="654"/>
      <c r="B276" s="637"/>
      <c r="C276" s="656" t="s">
        <v>5</v>
      </c>
      <c r="D276" s="180" t="s">
        <v>529</v>
      </c>
      <c r="E276" s="515">
        <v>0</v>
      </c>
      <c r="F276" s="500">
        <v>0</v>
      </c>
      <c r="G276" s="33"/>
      <c r="H276" s="33"/>
      <c r="I276" s="33"/>
      <c r="J276" s="34" t="str">
        <f t="shared" si="16"/>
        <v/>
      </c>
      <c r="K276" s="34" t="str">
        <f t="shared" si="17"/>
        <v/>
      </c>
      <c r="L276" s="34" t="str">
        <f t="shared" si="18"/>
        <v/>
      </c>
      <c r="M276" s="34" t="str">
        <f t="shared" si="19"/>
        <v/>
      </c>
    </row>
    <row r="277" spans="1:13" s="52" customFormat="1" ht="15" customHeight="1">
      <c r="A277" s="654"/>
      <c r="B277" s="637"/>
      <c r="C277" s="661"/>
      <c r="D277" s="181" t="s">
        <v>515</v>
      </c>
      <c r="E277" s="498">
        <v>1</v>
      </c>
      <c r="F277" s="500">
        <v>0</v>
      </c>
      <c r="G277" s="33"/>
      <c r="H277" s="33">
        <v>1</v>
      </c>
      <c r="I277" s="33"/>
      <c r="J277" s="34">
        <f t="shared" si="16"/>
        <v>0</v>
      </c>
      <c r="K277" s="34">
        <f t="shared" si="17"/>
        <v>0</v>
      </c>
      <c r="L277" s="34">
        <f t="shared" si="18"/>
        <v>1</v>
      </c>
      <c r="M277" s="34">
        <f t="shared" si="19"/>
        <v>1</v>
      </c>
    </row>
    <row r="278" spans="1:13" s="52" customFormat="1" ht="15" customHeight="1">
      <c r="A278" s="654"/>
      <c r="B278" s="637"/>
      <c r="C278" s="661"/>
      <c r="D278" s="181" t="s">
        <v>516</v>
      </c>
      <c r="E278" s="515">
        <v>0</v>
      </c>
      <c r="F278" s="500">
        <v>0</v>
      </c>
      <c r="G278" s="33">
        <v>51</v>
      </c>
      <c r="H278" s="33">
        <v>82</v>
      </c>
      <c r="I278" s="33"/>
      <c r="J278" s="34" t="str">
        <f t="shared" si="16"/>
        <v/>
      </c>
      <c r="K278" s="34" t="str">
        <f t="shared" si="17"/>
        <v/>
      </c>
      <c r="L278" s="34" t="str">
        <f t="shared" si="18"/>
        <v/>
      </c>
      <c r="M278" s="34" t="str">
        <f t="shared" si="19"/>
        <v/>
      </c>
    </row>
    <row r="279" spans="1:13" s="52" customFormat="1" ht="15" customHeight="1">
      <c r="A279" s="654"/>
      <c r="B279" s="637"/>
      <c r="C279" s="661"/>
      <c r="D279" s="181" t="s">
        <v>517</v>
      </c>
      <c r="E279" s="515">
        <v>0</v>
      </c>
      <c r="F279" s="500">
        <v>0</v>
      </c>
      <c r="G279" s="33"/>
      <c r="H279" s="33"/>
      <c r="I279" s="33"/>
      <c r="J279" s="34" t="str">
        <f t="shared" si="16"/>
        <v/>
      </c>
      <c r="K279" s="34" t="str">
        <f t="shared" si="17"/>
        <v/>
      </c>
      <c r="L279" s="34" t="str">
        <f t="shared" si="18"/>
        <v/>
      </c>
      <c r="M279" s="34" t="str">
        <f t="shared" si="19"/>
        <v/>
      </c>
    </row>
    <row r="280" spans="1:13" s="52" customFormat="1" ht="15" customHeight="1">
      <c r="A280" s="654"/>
      <c r="B280" s="637"/>
      <c r="C280" s="661"/>
      <c r="D280" s="180" t="s">
        <v>702</v>
      </c>
      <c r="E280" s="515">
        <v>0</v>
      </c>
      <c r="F280" s="500">
        <v>0</v>
      </c>
      <c r="G280" s="33"/>
      <c r="H280" s="33"/>
      <c r="I280" s="33"/>
      <c r="J280" s="34" t="str">
        <f t="shared" si="16"/>
        <v/>
      </c>
      <c r="K280" s="34" t="str">
        <f t="shared" si="17"/>
        <v/>
      </c>
      <c r="L280" s="34" t="str">
        <f t="shared" si="18"/>
        <v/>
      </c>
      <c r="M280" s="34" t="str">
        <f t="shared" si="19"/>
        <v/>
      </c>
    </row>
    <row r="281" spans="1:13" s="52" customFormat="1" ht="15" customHeight="1">
      <c r="A281" s="654"/>
      <c r="B281" s="637"/>
      <c r="C281" s="661"/>
      <c r="D281" s="181" t="s">
        <v>541</v>
      </c>
      <c r="E281" s="498">
        <v>1</v>
      </c>
      <c r="F281" s="500">
        <v>0</v>
      </c>
      <c r="G281" s="33"/>
      <c r="H281" s="33"/>
      <c r="I281" s="33"/>
      <c r="J281" s="34">
        <f t="shared" si="16"/>
        <v>0</v>
      </c>
      <c r="K281" s="34">
        <f t="shared" si="17"/>
        <v>0</v>
      </c>
      <c r="L281" s="34">
        <f t="shared" si="18"/>
        <v>0</v>
      </c>
      <c r="M281" s="34">
        <f t="shared" si="19"/>
        <v>0</v>
      </c>
    </row>
    <row r="282" spans="1:13" s="52" customFormat="1" ht="15" customHeight="1">
      <c r="A282" s="654"/>
      <c r="B282" s="637"/>
      <c r="C282" s="657"/>
      <c r="D282" s="180" t="s">
        <v>582</v>
      </c>
      <c r="E282" s="492">
        <v>11</v>
      </c>
      <c r="F282" s="500">
        <v>2</v>
      </c>
      <c r="G282" s="33">
        <v>3</v>
      </c>
      <c r="H282" s="33">
        <v>2</v>
      </c>
      <c r="I282" s="33"/>
      <c r="J282" s="34">
        <f t="shared" si="16"/>
        <v>0.18181818181818182</v>
      </c>
      <c r="K282" s="34">
        <f t="shared" si="17"/>
        <v>0.45454545454545453</v>
      </c>
      <c r="L282" s="34">
        <f t="shared" si="18"/>
        <v>0.63636363636363635</v>
      </c>
      <c r="M282" s="34">
        <f t="shared" si="19"/>
        <v>0.63636363636363635</v>
      </c>
    </row>
    <row r="283" spans="1:13" s="52" customFormat="1" ht="15" customHeight="1">
      <c r="A283" s="654"/>
      <c r="B283" s="637"/>
      <c r="C283" s="656" t="s">
        <v>6</v>
      </c>
      <c r="D283" s="180" t="s">
        <v>529</v>
      </c>
      <c r="E283" s="515">
        <v>0</v>
      </c>
      <c r="F283" s="500">
        <v>0</v>
      </c>
      <c r="G283" s="33"/>
      <c r="H283" s="33"/>
      <c r="I283" s="33"/>
      <c r="J283" s="34" t="str">
        <f t="shared" si="16"/>
        <v/>
      </c>
      <c r="K283" s="34" t="str">
        <f t="shared" si="17"/>
        <v/>
      </c>
      <c r="L283" s="34" t="str">
        <f t="shared" si="18"/>
        <v/>
      </c>
      <c r="M283" s="34" t="str">
        <f t="shared" si="19"/>
        <v/>
      </c>
    </row>
    <row r="284" spans="1:13" s="52" customFormat="1" ht="15" customHeight="1">
      <c r="A284" s="654"/>
      <c r="B284" s="637"/>
      <c r="C284" s="661"/>
      <c r="D284" s="181" t="s">
        <v>515</v>
      </c>
      <c r="E284" s="515">
        <v>0</v>
      </c>
      <c r="F284" s="500">
        <v>0</v>
      </c>
      <c r="G284" s="33"/>
      <c r="H284" s="33">
        <v>1</v>
      </c>
      <c r="I284" s="33"/>
      <c r="J284" s="34" t="str">
        <f t="shared" si="16"/>
        <v/>
      </c>
      <c r="K284" s="34" t="str">
        <f t="shared" si="17"/>
        <v/>
      </c>
      <c r="L284" s="34" t="str">
        <f t="shared" si="18"/>
        <v/>
      </c>
      <c r="M284" s="34" t="str">
        <f t="shared" si="19"/>
        <v/>
      </c>
    </row>
    <row r="285" spans="1:13" s="52" customFormat="1" ht="15" customHeight="1">
      <c r="A285" s="654"/>
      <c r="B285" s="637"/>
      <c r="C285" s="661"/>
      <c r="D285" s="181" t="s">
        <v>516</v>
      </c>
      <c r="E285" s="515">
        <v>0</v>
      </c>
      <c r="F285" s="500">
        <v>0</v>
      </c>
      <c r="G285" s="33">
        <v>32</v>
      </c>
      <c r="H285" s="33">
        <v>50</v>
      </c>
      <c r="I285" s="33"/>
      <c r="J285" s="34" t="str">
        <f t="shared" si="16"/>
        <v/>
      </c>
      <c r="K285" s="34" t="str">
        <f t="shared" si="17"/>
        <v/>
      </c>
      <c r="L285" s="34" t="str">
        <f t="shared" si="18"/>
        <v/>
      </c>
      <c r="M285" s="34" t="str">
        <f t="shared" si="19"/>
        <v/>
      </c>
    </row>
    <row r="286" spans="1:13" s="52" customFormat="1" ht="15" customHeight="1">
      <c r="A286" s="654"/>
      <c r="B286" s="637"/>
      <c r="C286" s="661"/>
      <c r="D286" s="181" t="s">
        <v>517</v>
      </c>
      <c r="E286" s="515">
        <v>0</v>
      </c>
      <c r="F286" s="500">
        <v>0</v>
      </c>
      <c r="G286" s="33"/>
      <c r="H286" s="33"/>
      <c r="I286" s="33"/>
      <c r="J286" s="34" t="str">
        <f t="shared" si="16"/>
        <v/>
      </c>
      <c r="K286" s="34" t="str">
        <f t="shared" si="17"/>
        <v/>
      </c>
      <c r="L286" s="34" t="str">
        <f t="shared" si="18"/>
        <v/>
      </c>
      <c r="M286" s="34" t="str">
        <f t="shared" si="19"/>
        <v/>
      </c>
    </row>
    <row r="287" spans="1:13" s="52" customFormat="1" ht="15" customHeight="1">
      <c r="A287" s="654"/>
      <c r="B287" s="637"/>
      <c r="C287" s="661"/>
      <c r="D287" s="180" t="s">
        <v>702</v>
      </c>
      <c r="E287" s="515">
        <v>0</v>
      </c>
      <c r="F287" s="500">
        <v>0</v>
      </c>
      <c r="G287" s="33"/>
      <c r="H287" s="33"/>
      <c r="I287" s="33"/>
      <c r="J287" s="34" t="str">
        <f t="shared" si="16"/>
        <v/>
      </c>
      <c r="K287" s="34" t="str">
        <f t="shared" si="17"/>
        <v/>
      </c>
      <c r="L287" s="34" t="str">
        <f t="shared" si="18"/>
        <v/>
      </c>
      <c r="M287" s="34" t="str">
        <f t="shared" si="19"/>
        <v/>
      </c>
    </row>
    <row r="288" spans="1:13" s="52" customFormat="1" ht="15" customHeight="1">
      <c r="A288" s="655"/>
      <c r="B288" s="637"/>
      <c r="C288" s="657"/>
      <c r="D288" s="181" t="s">
        <v>541</v>
      </c>
      <c r="E288" s="515">
        <v>0</v>
      </c>
      <c r="F288" s="500">
        <v>0</v>
      </c>
      <c r="G288" s="33"/>
      <c r="H288" s="33"/>
      <c r="I288" s="33"/>
      <c r="J288" s="34" t="str">
        <f t="shared" si="16"/>
        <v/>
      </c>
      <c r="K288" s="34" t="str">
        <f t="shared" si="17"/>
        <v/>
      </c>
      <c r="L288" s="34" t="str">
        <f t="shared" si="18"/>
        <v/>
      </c>
      <c r="M288" s="34" t="str">
        <f t="shared" si="19"/>
        <v/>
      </c>
    </row>
    <row r="289" spans="1:13" s="52" customFormat="1" ht="15" hidden="1" customHeight="1">
      <c r="A289" s="662">
        <v>12</v>
      </c>
      <c r="B289" s="636">
        <f>'1.Metas ATD H.'!B104</f>
        <v>0</v>
      </c>
      <c r="C289" s="656" t="s">
        <v>3</v>
      </c>
      <c r="D289" s="180" t="s">
        <v>529</v>
      </c>
      <c r="E289" s="31"/>
      <c r="F289" s="33"/>
      <c r="G289" s="33"/>
      <c r="H289" s="33"/>
      <c r="I289" s="33"/>
      <c r="J289" s="34" t="str">
        <f t="shared" si="16"/>
        <v/>
      </c>
      <c r="K289" s="34" t="str">
        <f t="shared" si="17"/>
        <v/>
      </c>
      <c r="L289" s="34" t="str">
        <f t="shared" si="18"/>
        <v/>
      </c>
      <c r="M289" s="34" t="str">
        <f t="shared" si="19"/>
        <v/>
      </c>
    </row>
    <row r="290" spans="1:13" s="52" customFormat="1" ht="15" hidden="1" customHeight="1">
      <c r="A290" s="663"/>
      <c r="B290" s="637"/>
      <c r="C290" s="661"/>
      <c r="D290" s="181" t="s">
        <v>515</v>
      </c>
      <c r="E290" s="31"/>
      <c r="F290" s="33"/>
      <c r="G290" s="33"/>
      <c r="H290" s="33"/>
      <c r="I290" s="33"/>
      <c r="J290" s="34" t="str">
        <f t="shared" si="16"/>
        <v/>
      </c>
      <c r="K290" s="34" t="str">
        <f t="shared" si="17"/>
        <v/>
      </c>
      <c r="L290" s="34" t="str">
        <f t="shared" si="18"/>
        <v/>
      </c>
      <c r="M290" s="34" t="str">
        <f t="shared" si="19"/>
        <v/>
      </c>
    </row>
    <row r="291" spans="1:13" s="52" customFormat="1" ht="15" hidden="1" customHeight="1">
      <c r="A291" s="663"/>
      <c r="B291" s="637"/>
      <c r="C291" s="661"/>
      <c r="D291" s="181" t="s">
        <v>516</v>
      </c>
      <c r="E291" s="31"/>
      <c r="F291" s="33"/>
      <c r="G291" s="33"/>
      <c r="H291" s="33"/>
      <c r="I291" s="33"/>
      <c r="J291" s="34" t="str">
        <f t="shared" si="16"/>
        <v/>
      </c>
      <c r="K291" s="34" t="str">
        <f t="shared" si="17"/>
        <v/>
      </c>
      <c r="L291" s="34" t="str">
        <f t="shared" si="18"/>
        <v/>
      </c>
      <c r="M291" s="34" t="str">
        <f t="shared" si="19"/>
        <v/>
      </c>
    </row>
    <row r="292" spans="1:13" s="52" customFormat="1" ht="15" hidden="1" customHeight="1">
      <c r="A292" s="663"/>
      <c r="B292" s="637"/>
      <c r="C292" s="661"/>
      <c r="D292" s="181" t="s">
        <v>517</v>
      </c>
      <c r="E292" s="31"/>
      <c r="F292" s="33"/>
      <c r="G292" s="33"/>
      <c r="H292" s="33"/>
      <c r="I292" s="33"/>
      <c r="J292" s="34" t="str">
        <f t="shared" si="16"/>
        <v/>
      </c>
      <c r="K292" s="34" t="str">
        <f t="shared" si="17"/>
        <v/>
      </c>
      <c r="L292" s="34" t="str">
        <f t="shared" si="18"/>
        <v/>
      </c>
      <c r="M292" s="34" t="str">
        <f t="shared" si="19"/>
        <v/>
      </c>
    </row>
    <row r="293" spans="1:13" s="52" customFormat="1" ht="15" hidden="1" customHeight="1">
      <c r="A293" s="663"/>
      <c r="B293" s="637"/>
      <c r="C293" s="661"/>
      <c r="D293" s="180" t="s">
        <v>702</v>
      </c>
      <c r="E293" s="31"/>
      <c r="F293" s="33"/>
      <c r="G293" s="33"/>
      <c r="H293" s="33"/>
      <c r="I293" s="33"/>
      <c r="J293" s="34" t="str">
        <f t="shared" si="16"/>
        <v/>
      </c>
      <c r="K293" s="34" t="str">
        <f t="shared" si="17"/>
        <v/>
      </c>
      <c r="L293" s="34" t="str">
        <f t="shared" si="18"/>
        <v/>
      </c>
      <c r="M293" s="34" t="str">
        <f t="shared" si="19"/>
        <v/>
      </c>
    </row>
    <row r="294" spans="1:13" s="52" customFormat="1" ht="15" hidden="1" customHeight="1">
      <c r="A294" s="663"/>
      <c r="B294" s="637"/>
      <c r="C294" s="657"/>
      <c r="D294" s="181" t="s">
        <v>541</v>
      </c>
      <c r="E294" s="31"/>
      <c r="F294" s="33"/>
      <c r="G294" s="33"/>
      <c r="H294" s="33"/>
      <c r="I294" s="33"/>
      <c r="J294" s="34" t="str">
        <f t="shared" si="16"/>
        <v/>
      </c>
      <c r="K294" s="34" t="str">
        <f t="shared" si="17"/>
        <v/>
      </c>
      <c r="L294" s="34" t="str">
        <f t="shared" si="18"/>
        <v/>
      </c>
      <c r="M294" s="34" t="str">
        <f t="shared" si="19"/>
        <v/>
      </c>
    </row>
    <row r="295" spans="1:13" s="52" customFormat="1" ht="15" hidden="1" customHeight="1">
      <c r="A295" s="663"/>
      <c r="B295" s="637"/>
      <c r="C295" s="656" t="s">
        <v>4</v>
      </c>
      <c r="D295" s="180" t="s">
        <v>529</v>
      </c>
      <c r="E295" s="31"/>
      <c r="F295" s="33"/>
      <c r="G295" s="33"/>
      <c r="H295" s="33"/>
      <c r="I295" s="33"/>
      <c r="J295" s="34" t="str">
        <f t="shared" si="16"/>
        <v/>
      </c>
      <c r="K295" s="34" t="str">
        <f t="shared" si="17"/>
        <v/>
      </c>
      <c r="L295" s="34" t="str">
        <f t="shared" si="18"/>
        <v/>
      </c>
      <c r="M295" s="34" t="str">
        <f t="shared" si="19"/>
        <v/>
      </c>
    </row>
    <row r="296" spans="1:13" s="52" customFormat="1" ht="15" hidden="1" customHeight="1">
      <c r="A296" s="663"/>
      <c r="B296" s="637"/>
      <c r="C296" s="661"/>
      <c r="D296" s="181" t="s">
        <v>515</v>
      </c>
      <c r="E296" s="31"/>
      <c r="F296" s="33"/>
      <c r="G296" s="33"/>
      <c r="H296" s="33"/>
      <c r="I296" s="33"/>
      <c r="J296" s="34" t="str">
        <f t="shared" si="16"/>
        <v/>
      </c>
      <c r="K296" s="34" t="str">
        <f t="shared" si="17"/>
        <v/>
      </c>
      <c r="L296" s="34" t="str">
        <f t="shared" si="18"/>
        <v/>
      </c>
      <c r="M296" s="34" t="str">
        <f t="shared" si="19"/>
        <v/>
      </c>
    </row>
    <row r="297" spans="1:13" s="52" customFormat="1" ht="15" hidden="1" customHeight="1">
      <c r="A297" s="663"/>
      <c r="B297" s="637"/>
      <c r="C297" s="661"/>
      <c r="D297" s="181" t="s">
        <v>516</v>
      </c>
      <c r="E297" s="31"/>
      <c r="F297" s="33"/>
      <c r="G297" s="33"/>
      <c r="H297" s="33"/>
      <c r="I297" s="33"/>
      <c r="J297" s="34" t="str">
        <f t="shared" si="16"/>
        <v/>
      </c>
      <c r="K297" s="34" t="str">
        <f t="shared" si="17"/>
        <v/>
      </c>
      <c r="L297" s="34" t="str">
        <f t="shared" si="18"/>
        <v/>
      </c>
      <c r="M297" s="34" t="str">
        <f t="shared" si="19"/>
        <v/>
      </c>
    </row>
    <row r="298" spans="1:13" s="52" customFormat="1" ht="15" hidden="1" customHeight="1">
      <c r="A298" s="663"/>
      <c r="B298" s="637"/>
      <c r="C298" s="661"/>
      <c r="D298" s="181" t="s">
        <v>517</v>
      </c>
      <c r="E298" s="31"/>
      <c r="F298" s="33"/>
      <c r="G298" s="33"/>
      <c r="H298" s="33"/>
      <c r="I298" s="33"/>
      <c r="J298" s="34" t="str">
        <f t="shared" si="16"/>
        <v/>
      </c>
      <c r="K298" s="34" t="str">
        <f t="shared" si="17"/>
        <v/>
      </c>
      <c r="L298" s="34" t="str">
        <f t="shared" si="18"/>
        <v/>
      </c>
      <c r="M298" s="34" t="str">
        <f t="shared" si="19"/>
        <v/>
      </c>
    </row>
    <row r="299" spans="1:13" s="52" customFormat="1" ht="15" hidden="1" customHeight="1">
      <c r="A299" s="663"/>
      <c r="B299" s="637"/>
      <c r="C299" s="661"/>
      <c r="D299" s="180" t="s">
        <v>702</v>
      </c>
      <c r="E299" s="31"/>
      <c r="F299" s="33"/>
      <c r="G299" s="33"/>
      <c r="H299" s="33"/>
      <c r="I299" s="33"/>
      <c r="J299" s="34" t="str">
        <f t="shared" si="16"/>
        <v/>
      </c>
      <c r="K299" s="34" t="str">
        <f t="shared" si="17"/>
        <v/>
      </c>
      <c r="L299" s="34" t="str">
        <f t="shared" si="18"/>
        <v/>
      </c>
      <c r="M299" s="34" t="str">
        <f t="shared" si="19"/>
        <v/>
      </c>
    </row>
    <row r="300" spans="1:13" s="52" customFormat="1" ht="15" hidden="1" customHeight="1">
      <c r="A300" s="663"/>
      <c r="B300" s="637"/>
      <c r="C300" s="657"/>
      <c r="D300" s="181" t="s">
        <v>541</v>
      </c>
      <c r="E300" s="31"/>
      <c r="F300" s="33"/>
      <c r="G300" s="33"/>
      <c r="H300" s="33"/>
      <c r="I300" s="33"/>
      <c r="J300" s="34" t="str">
        <f t="shared" si="16"/>
        <v/>
      </c>
      <c r="K300" s="34" t="str">
        <f t="shared" si="17"/>
        <v/>
      </c>
      <c r="L300" s="34" t="str">
        <f t="shared" si="18"/>
        <v/>
      </c>
      <c r="M300" s="34" t="str">
        <f t="shared" si="19"/>
        <v/>
      </c>
    </row>
    <row r="301" spans="1:13" s="52" customFormat="1" ht="15" hidden="1" customHeight="1">
      <c r="A301" s="663"/>
      <c r="B301" s="637"/>
      <c r="C301" s="656" t="s">
        <v>5</v>
      </c>
      <c r="D301" s="180" t="s">
        <v>529</v>
      </c>
      <c r="E301" s="31"/>
      <c r="F301" s="33"/>
      <c r="G301" s="33"/>
      <c r="H301" s="33"/>
      <c r="I301" s="33"/>
      <c r="J301" s="34" t="str">
        <f t="shared" si="16"/>
        <v/>
      </c>
      <c r="K301" s="34" t="str">
        <f t="shared" si="17"/>
        <v/>
      </c>
      <c r="L301" s="34" t="str">
        <f t="shared" si="18"/>
        <v/>
      </c>
      <c r="M301" s="34" t="str">
        <f t="shared" si="19"/>
        <v/>
      </c>
    </row>
    <row r="302" spans="1:13" s="52" customFormat="1" ht="15" hidden="1" customHeight="1">
      <c r="A302" s="663"/>
      <c r="B302" s="637"/>
      <c r="C302" s="661"/>
      <c r="D302" s="181" t="s">
        <v>515</v>
      </c>
      <c r="E302" s="31"/>
      <c r="F302" s="33"/>
      <c r="G302" s="33"/>
      <c r="H302" s="33"/>
      <c r="I302" s="33"/>
      <c r="J302" s="34" t="str">
        <f t="shared" si="16"/>
        <v/>
      </c>
      <c r="K302" s="34" t="str">
        <f t="shared" si="17"/>
        <v/>
      </c>
      <c r="L302" s="34" t="str">
        <f t="shared" si="18"/>
        <v/>
      </c>
      <c r="M302" s="34" t="str">
        <f t="shared" si="19"/>
        <v/>
      </c>
    </row>
    <row r="303" spans="1:13" s="52" customFormat="1" ht="15" hidden="1" customHeight="1">
      <c r="A303" s="663"/>
      <c r="B303" s="637"/>
      <c r="C303" s="661"/>
      <c r="D303" s="181" t="s">
        <v>516</v>
      </c>
      <c r="E303" s="31"/>
      <c r="F303" s="33"/>
      <c r="G303" s="33"/>
      <c r="H303" s="33"/>
      <c r="I303" s="33"/>
      <c r="J303" s="34" t="str">
        <f t="shared" si="16"/>
        <v/>
      </c>
      <c r="K303" s="34" t="str">
        <f t="shared" si="17"/>
        <v/>
      </c>
      <c r="L303" s="34" t="str">
        <f t="shared" si="18"/>
        <v/>
      </c>
      <c r="M303" s="34" t="str">
        <f t="shared" si="19"/>
        <v/>
      </c>
    </row>
    <row r="304" spans="1:13" s="52" customFormat="1" ht="15" hidden="1" customHeight="1">
      <c r="A304" s="663"/>
      <c r="B304" s="637"/>
      <c r="C304" s="661"/>
      <c r="D304" s="181" t="s">
        <v>517</v>
      </c>
      <c r="E304" s="31"/>
      <c r="F304" s="33"/>
      <c r="G304" s="33"/>
      <c r="H304" s="33"/>
      <c r="I304" s="33"/>
      <c r="J304" s="34" t="str">
        <f t="shared" si="16"/>
        <v/>
      </c>
      <c r="K304" s="34" t="str">
        <f t="shared" si="17"/>
        <v/>
      </c>
      <c r="L304" s="34" t="str">
        <f t="shared" si="18"/>
        <v/>
      </c>
      <c r="M304" s="34" t="str">
        <f t="shared" si="19"/>
        <v/>
      </c>
    </row>
    <row r="305" spans="1:13" s="52" customFormat="1" ht="15" hidden="1" customHeight="1">
      <c r="A305" s="663"/>
      <c r="B305" s="637"/>
      <c r="C305" s="661"/>
      <c r="D305" s="180" t="s">
        <v>702</v>
      </c>
      <c r="E305" s="31"/>
      <c r="F305" s="33"/>
      <c r="G305" s="33"/>
      <c r="H305" s="33"/>
      <c r="I305" s="33"/>
      <c r="J305" s="34" t="str">
        <f t="shared" si="16"/>
        <v/>
      </c>
      <c r="K305" s="34" t="str">
        <f t="shared" si="17"/>
        <v/>
      </c>
      <c r="L305" s="34" t="str">
        <f t="shared" si="18"/>
        <v/>
      </c>
      <c r="M305" s="34" t="str">
        <f t="shared" si="19"/>
        <v/>
      </c>
    </row>
    <row r="306" spans="1:13" s="52" customFormat="1" ht="15" hidden="1" customHeight="1">
      <c r="A306" s="663"/>
      <c r="B306" s="637"/>
      <c r="C306" s="661"/>
      <c r="D306" s="181" t="s">
        <v>541</v>
      </c>
      <c r="E306" s="31"/>
      <c r="F306" s="33"/>
      <c r="G306" s="33"/>
      <c r="H306" s="33"/>
      <c r="I306" s="33"/>
      <c r="J306" s="34" t="str">
        <f t="shared" si="16"/>
        <v/>
      </c>
      <c r="K306" s="34" t="str">
        <f t="shared" si="17"/>
        <v/>
      </c>
      <c r="L306" s="34" t="str">
        <f t="shared" si="18"/>
        <v/>
      </c>
      <c r="M306" s="34" t="str">
        <f t="shared" si="19"/>
        <v/>
      </c>
    </row>
    <row r="307" spans="1:13" s="52" customFormat="1" ht="15" hidden="1" customHeight="1">
      <c r="A307" s="663"/>
      <c r="B307" s="637"/>
      <c r="C307" s="657"/>
      <c r="D307" s="180" t="s">
        <v>582</v>
      </c>
      <c r="E307" s="31"/>
      <c r="F307" s="33"/>
      <c r="G307" s="33"/>
      <c r="H307" s="33"/>
      <c r="I307" s="33"/>
      <c r="J307" s="34" t="str">
        <f t="shared" si="16"/>
        <v/>
      </c>
      <c r="K307" s="34" t="str">
        <f t="shared" si="17"/>
        <v/>
      </c>
      <c r="L307" s="34" t="str">
        <f t="shared" si="18"/>
        <v/>
      </c>
      <c r="M307" s="34" t="str">
        <f t="shared" si="19"/>
        <v/>
      </c>
    </row>
    <row r="308" spans="1:13" s="52" customFormat="1" ht="15" hidden="1" customHeight="1">
      <c r="A308" s="663"/>
      <c r="B308" s="637"/>
      <c r="C308" s="656" t="s">
        <v>6</v>
      </c>
      <c r="D308" s="180" t="s">
        <v>529</v>
      </c>
      <c r="E308" s="31"/>
      <c r="F308" s="33"/>
      <c r="G308" s="33"/>
      <c r="H308" s="33"/>
      <c r="I308" s="33"/>
      <c r="J308" s="34" t="str">
        <f t="shared" si="16"/>
        <v/>
      </c>
      <c r="K308" s="34" t="str">
        <f t="shared" si="17"/>
        <v/>
      </c>
      <c r="L308" s="34" t="str">
        <f t="shared" si="18"/>
        <v/>
      </c>
      <c r="M308" s="34" t="str">
        <f t="shared" si="19"/>
        <v/>
      </c>
    </row>
    <row r="309" spans="1:13" s="52" customFormat="1" ht="15" hidden="1" customHeight="1">
      <c r="A309" s="663"/>
      <c r="B309" s="637"/>
      <c r="C309" s="661"/>
      <c r="D309" s="181" t="s">
        <v>515</v>
      </c>
      <c r="E309" s="31"/>
      <c r="F309" s="33"/>
      <c r="G309" s="33"/>
      <c r="H309" s="33"/>
      <c r="I309" s="33"/>
      <c r="J309" s="34" t="str">
        <f t="shared" si="16"/>
        <v/>
      </c>
      <c r="K309" s="34" t="str">
        <f t="shared" si="17"/>
        <v/>
      </c>
      <c r="L309" s="34" t="str">
        <f t="shared" si="18"/>
        <v/>
      </c>
      <c r="M309" s="34" t="str">
        <f t="shared" si="19"/>
        <v/>
      </c>
    </row>
    <row r="310" spans="1:13" s="52" customFormat="1" ht="15" hidden="1" customHeight="1">
      <c r="A310" s="663"/>
      <c r="B310" s="637"/>
      <c r="C310" s="661"/>
      <c r="D310" s="181" t="s">
        <v>516</v>
      </c>
      <c r="E310" s="31"/>
      <c r="F310" s="33"/>
      <c r="G310" s="33"/>
      <c r="H310" s="33"/>
      <c r="I310" s="33"/>
      <c r="J310" s="34" t="str">
        <f t="shared" si="16"/>
        <v/>
      </c>
      <c r="K310" s="34" t="str">
        <f t="shared" si="17"/>
        <v/>
      </c>
      <c r="L310" s="34" t="str">
        <f t="shared" si="18"/>
        <v/>
      </c>
      <c r="M310" s="34" t="str">
        <f t="shared" si="19"/>
        <v/>
      </c>
    </row>
    <row r="311" spans="1:13" s="52" customFormat="1" ht="15" hidden="1" customHeight="1">
      <c r="A311" s="663"/>
      <c r="B311" s="637"/>
      <c r="C311" s="661"/>
      <c r="D311" s="181" t="s">
        <v>517</v>
      </c>
      <c r="E311" s="31"/>
      <c r="F311" s="33"/>
      <c r="G311" s="33"/>
      <c r="H311" s="33"/>
      <c r="I311" s="33"/>
      <c r="J311" s="34" t="str">
        <f t="shared" si="16"/>
        <v/>
      </c>
      <c r="K311" s="34" t="str">
        <f t="shared" si="17"/>
        <v/>
      </c>
      <c r="L311" s="34" t="str">
        <f t="shared" si="18"/>
        <v/>
      </c>
      <c r="M311" s="34" t="str">
        <f t="shared" si="19"/>
        <v/>
      </c>
    </row>
    <row r="312" spans="1:13" s="52" customFormat="1" ht="15" hidden="1" customHeight="1">
      <c r="A312" s="663"/>
      <c r="B312" s="637"/>
      <c r="C312" s="661"/>
      <c r="D312" s="180" t="s">
        <v>702</v>
      </c>
      <c r="E312" s="31"/>
      <c r="F312" s="33"/>
      <c r="G312" s="33"/>
      <c r="H312" s="33"/>
      <c r="I312" s="33"/>
      <c r="J312" s="34" t="str">
        <f t="shared" si="16"/>
        <v/>
      </c>
      <c r="K312" s="34" t="str">
        <f t="shared" si="17"/>
        <v/>
      </c>
      <c r="L312" s="34" t="str">
        <f t="shared" si="18"/>
        <v/>
      </c>
      <c r="M312" s="34" t="str">
        <f t="shared" si="19"/>
        <v/>
      </c>
    </row>
    <row r="313" spans="1:13" s="52" customFormat="1" ht="15" hidden="1" customHeight="1">
      <c r="A313" s="664"/>
      <c r="B313" s="637"/>
      <c r="C313" s="657"/>
      <c r="D313" s="181" t="s">
        <v>541</v>
      </c>
      <c r="E313" s="31"/>
      <c r="F313" s="33"/>
      <c r="G313" s="33"/>
      <c r="H313" s="33"/>
      <c r="I313" s="33"/>
      <c r="J313" s="34" t="str">
        <f t="shared" si="16"/>
        <v/>
      </c>
      <c r="K313" s="34" t="str">
        <f t="shared" si="17"/>
        <v/>
      </c>
      <c r="L313" s="34" t="str">
        <f t="shared" si="18"/>
        <v/>
      </c>
      <c r="M313" s="34" t="str">
        <f t="shared" si="19"/>
        <v/>
      </c>
    </row>
    <row r="314" spans="1:13" s="52" customFormat="1" ht="15" hidden="1" customHeight="1">
      <c r="A314" s="653">
        <v>13</v>
      </c>
      <c r="B314" s="636">
        <f>'1.Metas ATD H.'!B112</f>
        <v>0</v>
      </c>
      <c r="C314" s="656" t="s">
        <v>3</v>
      </c>
      <c r="D314" s="180" t="s">
        <v>529</v>
      </c>
      <c r="E314" s="31"/>
      <c r="F314" s="33"/>
      <c r="G314" s="33"/>
      <c r="H314" s="33"/>
      <c r="I314" s="33"/>
      <c r="J314" s="34" t="str">
        <f t="shared" si="16"/>
        <v/>
      </c>
      <c r="K314" s="34" t="str">
        <f t="shared" si="17"/>
        <v/>
      </c>
      <c r="L314" s="34" t="str">
        <f t="shared" si="18"/>
        <v/>
      </c>
      <c r="M314" s="34" t="str">
        <f t="shared" si="19"/>
        <v/>
      </c>
    </row>
    <row r="315" spans="1:13" s="52" customFormat="1" ht="15" hidden="1" customHeight="1">
      <c r="A315" s="654"/>
      <c r="B315" s="637"/>
      <c r="C315" s="661"/>
      <c r="D315" s="181" t="s">
        <v>515</v>
      </c>
      <c r="E315" s="31"/>
      <c r="F315" s="33"/>
      <c r="G315" s="33"/>
      <c r="H315" s="33"/>
      <c r="I315" s="33"/>
      <c r="J315" s="34" t="str">
        <f t="shared" si="16"/>
        <v/>
      </c>
      <c r="K315" s="34" t="str">
        <f t="shared" si="17"/>
        <v/>
      </c>
      <c r="L315" s="34" t="str">
        <f t="shared" si="18"/>
        <v/>
      </c>
      <c r="M315" s="34" t="str">
        <f t="shared" si="19"/>
        <v/>
      </c>
    </row>
    <row r="316" spans="1:13" s="52" customFormat="1" ht="15" hidden="1" customHeight="1">
      <c r="A316" s="654"/>
      <c r="B316" s="637"/>
      <c r="C316" s="661"/>
      <c r="D316" s="181" t="s">
        <v>516</v>
      </c>
      <c r="E316" s="31"/>
      <c r="F316" s="33"/>
      <c r="G316" s="33"/>
      <c r="H316" s="33"/>
      <c r="I316" s="33"/>
      <c r="J316" s="34" t="str">
        <f t="shared" si="16"/>
        <v/>
      </c>
      <c r="K316" s="34" t="str">
        <f t="shared" si="17"/>
        <v/>
      </c>
      <c r="L316" s="34" t="str">
        <f t="shared" si="18"/>
        <v/>
      </c>
      <c r="M316" s="34" t="str">
        <f t="shared" si="19"/>
        <v/>
      </c>
    </row>
    <row r="317" spans="1:13" s="52" customFormat="1" ht="15" hidden="1" customHeight="1">
      <c r="A317" s="654"/>
      <c r="B317" s="637"/>
      <c r="C317" s="661"/>
      <c r="D317" s="181" t="s">
        <v>517</v>
      </c>
      <c r="E317" s="31"/>
      <c r="F317" s="33"/>
      <c r="G317" s="33"/>
      <c r="H317" s="33"/>
      <c r="I317" s="33"/>
      <c r="J317" s="34" t="str">
        <f t="shared" si="16"/>
        <v/>
      </c>
      <c r="K317" s="34" t="str">
        <f t="shared" si="17"/>
        <v/>
      </c>
      <c r="L317" s="34" t="str">
        <f t="shared" si="18"/>
        <v/>
      </c>
      <c r="M317" s="34" t="str">
        <f t="shared" si="19"/>
        <v/>
      </c>
    </row>
    <row r="318" spans="1:13" s="52" customFormat="1" ht="15" hidden="1" customHeight="1">
      <c r="A318" s="654"/>
      <c r="B318" s="637"/>
      <c r="C318" s="661"/>
      <c r="D318" s="180" t="s">
        <v>702</v>
      </c>
      <c r="E318" s="31"/>
      <c r="F318" s="33"/>
      <c r="G318" s="33"/>
      <c r="H318" s="33"/>
      <c r="I318" s="33"/>
      <c r="J318" s="34" t="str">
        <f t="shared" si="16"/>
        <v/>
      </c>
      <c r="K318" s="34" t="str">
        <f t="shared" si="17"/>
        <v/>
      </c>
      <c r="L318" s="34" t="str">
        <f t="shared" si="18"/>
        <v/>
      </c>
      <c r="M318" s="34" t="str">
        <f t="shared" si="19"/>
        <v/>
      </c>
    </row>
    <row r="319" spans="1:13" s="52" customFormat="1" ht="15" hidden="1" customHeight="1">
      <c r="A319" s="654"/>
      <c r="B319" s="637"/>
      <c r="C319" s="657"/>
      <c r="D319" s="181" t="s">
        <v>541</v>
      </c>
      <c r="E319" s="31"/>
      <c r="F319" s="33"/>
      <c r="G319" s="33"/>
      <c r="H319" s="33"/>
      <c r="I319" s="33"/>
      <c r="J319" s="34" t="str">
        <f t="shared" si="16"/>
        <v/>
      </c>
      <c r="K319" s="34" t="str">
        <f t="shared" si="17"/>
        <v/>
      </c>
      <c r="L319" s="34" t="str">
        <f t="shared" si="18"/>
        <v/>
      </c>
      <c r="M319" s="34" t="str">
        <f t="shared" si="19"/>
        <v/>
      </c>
    </row>
    <row r="320" spans="1:13" s="52" customFormat="1" ht="15" hidden="1" customHeight="1">
      <c r="A320" s="654"/>
      <c r="B320" s="637"/>
      <c r="C320" s="656" t="s">
        <v>4</v>
      </c>
      <c r="D320" s="180" t="s">
        <v>529</v>
      </c>
      <c r="E320" s="31"/>
      <c r="F320" s="33"/>
      <c r="G320" s="33"/>
      <c r="H320" s="33"/>
      <c r="I320" s="33"/>
      <c r="J320" s="34" t="str">
        <f t="shared" si="16"/>
        <v/>
      </c>
      <c r="K320" s="34" t="str">
        <f t="shared" si="17"/>
        <v/>
      </c>
      <c r="L320" s="34" t="str">
        <f t="shared" si="18"/>
        <v/>
      </c>
      <c r="M320" s="34" t="str">
        <f t="shared" si="19"/>
        <v/>
      </c>
    </row>
    <row r="321" spans="1:13" s="52" customFormat="1" ht="15" hidden="1" customHeight="1">
      <c r="A321" s="654"/>
      <c r="B321" s="637"/>
      <c r="C321" s="661"/>
      <c r="D321" s="181" t="s">
        <v>515</v>
      </c>
      <c r="E321" s="31"/>
      <c r="F321" s="33"/>
      <c r="G321" s="33"/>
      <c r="H321" s="33"/>
      <c r="I321" s="33"/>
      <c r="J321" s="34" t="str">
        <f t="shared" si="16"/>
        <v/>
      </c>
      <c r="K321" s="34" t="str">
        <f t="shared" si="17"/>
        <v/>
      </c>
      <c r="L321" s="34" t="str">
        <f t="shared" si="18"/>
        <v/>
      </c>
      <c r="M321" s="34" t="str">
        <f t="shared" si="19"/>
        <v/>
      </c>
    </row>
    <row r="322" spans="1:13" s="52" customFormat="1" ht="15" hidden="1" customHeight="1">
      <c r="A322" s="654"/>
      <c r="B322" s="637"/>
      <c r="C322" s="661"/>
      <c r="D322" s="181" t="s">
        <v>516</v>
      </c>
      <c r="E322" s="31"/>
      <c r="F322" s="33"/>
      <c r="G322" s="33"/>
      <c r="H322" s="33"/>
      <c r="I322" s="33"/>
      <c r="J322" s="34" t="str">
        <f t="shared" si="16"/>
        <v/>
      </c>
      <c r="K322" s="34" t="str">
        <f t="shared" si="17"/>
        <v/>
      </c>
      <c r="L322" s="34" t="str">
        <f t="shared" si="18"/>
        <v/>
      </c>
      <c r="M322" s="34" t="str">
        <f t="shared" si="19"/>
        <v/>
      </c>
    </row>
    <row r="323" spans="1:13" s="52" customFormat="1" ht="15" hidden="1" customHeight="1">
      <c r="A323" s="654"/>
      <c r="B323" s="637"/>
      <c r="C323" s="661"/>
      <c r="D323" s="181" t="s">
        <v>517</v>
      </c>
      <c r="E323" s="31"/>
      <c r="F323" s="33"/>
      <c r="G323" s="33"/>
      <c r="H323" s="33"/>
      <c r="I323" s="33"/>
      <c r="J323" s="34" t="str">
        <f t="shared" si="16"/>
        <v/>
      </c>
      <c r="K323" s="34" t="str">
        <f t="shared" si="17"/>
        <v/>
      </c>
      <c r="L323" s="34" t="str">
        <f t="shared" si="18"/>
        <v/>
      </c>
      <c r="M323" s="34" t="str">
        <f t="shared" si="19"/>
        <v/>
      </c>
    </row>
    <row r="324" spans="1:13" s="52" customFormat="1" ht="15" hidden="1" customHeight="1">
      <c r="A324" s="654"/>
      <c r="B324" s="637"/>
      <c r="C324" s="661"/>
      <c r="D324" s="180" t="s">
        <v>702</v>
      </c>
      <c r="E324" s="31"/>
      <c r="F324" s="33"/>
      <c r="G324" s="33"/>
      <c r="H324" s="33"/>
      <c r="I324" s="33"/>
      <c r="J324" s="34" t="str">
        <f t="shared" si="16"/>
        <v/>
      </c>
      <c r="K324" s="34" t="str">
        <f t="shared" si="17"/>
        <v/>
      </c>
      <c r="L324" s="34" t="str">
        <f t="shared" si="18"/>
        <v/>
      </c>
      <c r="M324" s="34" t="str">
        <f t="shared" si="19"/>
        <v/>
      </c>
    </row>
    <row r="325" spans="1:13" s="52" customFormat="1" ht="15" hidden="1" customHeight="1">
      <c r="A325" s="654"/>
      <c r="B325" s="637"/>
      <c r="C325" s="657"/>
      <c r="D325" s="181" t="s">
        <v>541</v>
      </c>
      <c r="E325" s="31"/>
      <c r="F325" s="33"/>
      <c r="G325" s="33"/>
      <c r="H325" s="33"/>
      <c r="I325" s="33"/>
      <c r="J325" s="34" t="str">
        <f t="shared" si="16"/>
        <v/>
      </c>
      <c r="K325" s="34" t="str">
        <f t="shared" si="17"/>
        <v/>
      </c>
      <c r="L325" s="34" t="str">
        <f t="shared" si="18"/>
        <v/>
      </c>
      <c r="M325" s="34" t="str">
        <f t="shared" si="19"/>
        <v/>
      </c>
    </row>
    <row r="326" spans="1:13" s="52" customFormat="1" ht="15" hidden="1" customHeight="1">
      <c r="A326" s="654"/>
      <c r="B326" s="637"/>
      <c r="C326" s="656" t="s">
        <v>5</v>
      </c>
      <c r="D326" s="180" t="s">
        <v>529</v>
      </c>
      <c r="E326" s="31"/>
      <c r="F326" s="33"/>
      <c r="G326" s="33"/>
      <c r="H326" s="33"/>
      <c r="I326" s="33"/>
      <c r="J326" s="34" t="str">
        <f t="shared" si="16"/>
        <v/>
      </c>
      <c r="K326" s="34" t="str">
        <f t="shared" si="17"/>
        <v/>
      </c>
      <c r="L326" s="34" t="str">
        <f t="shared" si="18"/>
        <v/>
      </c>
      <c r="M326" s="34" t="str">
        <f t="shared" si="19"/>
        <v/>
      </c>
    </row>
    <row r="327" spans="1:13" s="52" customFormat="1" ht="15" hidden="1" customHeight="1">
      <c r="A327" s="654"/>
      <c r="B327" s="637"/>
      <c r="C327" s="661"/>
      <c r="D327" s="181" t="s">
        <v>515</v>
      </c>
      <c r="E327" s="31"/>
      <c r="F327" s="33"/>
      <c r="G327" s="33"/>
      <c r="H327" s="33"/>
      <c r="I327" s="33"/>
      <c r="J327" s="34" t="str">
        <f t="shared" si="16"/>
        <v/>
      </c>
      <c r="K327" s="34" t="str">
        <f t="shared" si="17"/>
        <v/>
      </c>
      <c r="L327" s="34" t="str">
        <f t="shared" si="18"/>
        <v/>
      </c>
      <c r="M327" s="34" t="str">
        <f t="shared" si="19"/>
        <v/>
      </c>
    </row>
    <row r="328" spans="1:13" s="52" customFormat="1" ht="15" hidden="1" customHeight="1">
      <c r="A328" s="654"/>
      <c r="B328" s="637"/>
      <c r="C328" s="661"/>
      <c r="D328" s="181" t="s">
        <v>516</v>
      </c>
      <c r="E328" s="31"/>
      <c r="F328" s="33"/>
      <c r="G328" s="33"/>
      <c r="H328" s="33"/>
      <c r="I328" s="33"/>
      <c r="J328" s="34" t="str">
        <f t="shared" si="16"/>
        <v/>
      </c>
      <c r="K328" s="34" t="str">
        <f t="shared" si="17"/>
        <v/>
      </c>
      <c r="L328" s="34" t="str">
        <f t="shared" si="18"/>
        <v/>
      </c>
      <c r="M328" s="34" t="str">
        <f t="shared" si="19"/>
        <v/>
      </c>
    </row>
    <row r="329" spans="1:13" s="52" customFormat="1" ht="15" hidden="1" customHeight="1">
      <c r="A329" s="654"/>
      <c r="B329" s="637"/>
      <c r="C329" s="661"/>
      <c r="D329" s="181" t="s">
        <v>517</v>
      </c>
      <c r="E329" s="31"/>
      <c r="F329" s="33"/>
      <c r="G329" s="33"/>
      <c r="H329" s="33"/>
      <c r="I329" s="33"/>
      <c r="J329" s="34" t="str">
        <f t="shared" si="16"/>
        <v/>
      </c>
      <c r="K329" s="34" t="str">
        <f t="shared" si="17"/>
        <v/>
      </c>
      <c r="L329" s="34" t="str">
        <f t="shared" si="18"/>
        <v/>
      </c>
      <c r="M329" s="34" t="str">
        <f t="shared" si="19"/>
        <v/>
      </c>
    </row>
    <row r="330" spans="1:13" s="52" customFormat="1" ht="15" hidden="1" customHeight="1">
      <c r="A330" s="654"/>
      <c r="B330" s="637"/>
      <c r="C330" s="661"/>
      <c r="D330" s="180" t="s">
        <v>702</v>
      </c>
      <c r="E330" s="31"/>
      <c r="F330" s="33"/>
      <c r="G330" s="33"/>
      <c r="H330" s="33"/>
      <c r="I330" s="33"/>
      <c r="J330" s="34" t="str">
        <f t="shared" si="16"/>
        <v/>
      </c>
      <c r="K330" s="34" t="str">
        <f t="shared" si="17"/>
        <v/>
      </c>
      <c r="L330" s="34" t="str">
        <f t="shared" si="18"/>
        <v/>
      </c>
      <c r="M330" s="34" t="str">
        <f t="shared" si="19"/>
        <v/>
      </c>
    </row>
    <row r="331" spans="1:13" s="52" customFormat="1" ht="15" hidden="1" customHeight="1">
      <c r="A331" s="654"/>
      <c r="B331" s="637"/>
      <c r="C331" s="661"/>
      <c r="D331" s="181" t="s">
        <v>541</v>
      </c>
      <c r="E331" s="31"/>
      <c r="F331" s="33"/>
      <c r="G331" s="33"/>
      <c r="H331" s="33"/>
      <c r="I331" s="33"/>
      <c r="J331" s="34" t="str">
        <f t="shared" si="16"/>
        <v/>
      </c>
      <c r="K331" s="34" t="str">
        <f t="shared" si="17"/>
        <v/>
      </c>
      <c r="L331" s="34" t="str">
        <f t="shared" si="18"/>
        <v/>
      </c>
      <c r="M331" s="34" t="str">
        <f t="shared" si="19"/>
        <v/>
      </c>
    </row>
    <row r="332" spans="1:13" s="52" customFormat="1" ht="15" hidden="1" customHeight="1">
      <c r="A332" s="654"/>
      <c r="B332" s="637"/>
      <c r="C332" s="657"/>
      <c r="D332" s="180" t="s">
        <v>582</v>
      </c>
      <c r="E332" s="31"/>
      <c r="F332" s="33"/>
      <c r="G332" s="33"/>
      <c r="H332" s="33"/>
      <c r="I332" s="33"/>
      <c r="J332" s="34" t="str">
        <f t="shared" si="16"/>
        <v/>
      </c>
      <c r="K332" s="34" t="str">
        <f t="shared" si="17"/>
        <v/>
      </c>
      <c r="L332" s="34" t="str">
        <f t="shared" si="18"/>
        <v/>
      </c>
      <c r="M332" s="34" t="str">
        <f t="shared" si="19"/>
        <v/>
      </c>
    </row>
    <row r="333" spans="1:13" s="52" customFormat="1" ht="15" hidden="1" customHeight="1">
      <c r="A333" s="654"/>
      <c r="B333" s="637"/>
      <c r="C333" s="656" t="s">
        <v>6</v>
      </c>
      <c r="D333" s="180" t="s">
        <v>529</v>
      </c>
      <c r="E333" s="31"/>
      <c r="F333" s="33"/>
      <c r="G333" s="33"/>
      <c r="H333" s="33"/>
      <c r="I333" s="33"/>
      <c r="J333" s="34" t="str">
        <f t="shared" si="16"/>
        <v/>
      </c>
      <c r="K333" s="34" t="str">
        <f t="shared" si="17"/>
        <v/>
      </c>
      <c r="L333" s="34" t="str">
        <f t="shared" si="18"/>
        <v/>
      </c>
      <c r="M333" s="34" t="str">
        <f t="shared" si="19"/>
        <v/>
      </c>
    </row>
    <row r="334" spans="1:13" s="52" customFormat="1" ht="15" hidden="1" customHeight="1">
      <c r="A334" s="654"/>
      <c r="B334" s="637"/>
      <c r="C334" s="661"/>
      <c r="D334" s="181" t="s">
        <v>515</v>
      </c>
      <c r="E334" s="31"/>
      <c r="F334" s="33"/>
      <c r="G334" s="33"/>
      <c r="H334" s="33"/>
      <c r="I334" s="33"/>
      <c r="J334" s="34" t="str">
        <f t="shared" ref="J334:J397" si="20">IFERROR((F334/E334),"")</f>
        <v/>
      </c>
      <c r="K334" s="34" t="str">
        <f t="shared" ref="K334:K397" si="21">IFERROR(((F334+G334)/E334),"")</f>
        <v/>
      </c>
      <c r="L334" s="34" t="str">
        <f t="shared" ref="L334:L397" si="22">IFERROR(((F334+G334+H334)/E334),"")</f>
        <v/>
      </c>
      <c r="M334" s="34" t="str">
        <f t="shared" ref="M334:M397" si="23">IFERROR(((F334+G334+H334+I334)/E334),"")</f>
        <v/>
      </c>
    </row>
    <row r="335" spans="1:13" s="52" customFormat="1" ht="15" hidden="1" customHeight="1">
      <c r="A335" s="654"/>
      <c r="B335" s="637"/>
      <c r="C335" s="661"/>
      <c r="D335" s="181" t="s">
        <v>516</v>
      </c>
      <c r="E335" s="31"/>
      <c r="F335" s="33"/>
      <c r="G335" s="33"/>
      <c r="H335" s="33"/>
      <c r="I335" s="33"/>
      <c r="J335" s="34" t="str">
        <f t="shared" si="20"/>
        <v/>
      </c>
      <c r="K335" s="34" t="str">
        <f t="shared" si="21"/>
        <v/>
      </c>
      <c r="L335" s="34" t="str">
        <f t="shared" si="22"/>
        <v/>
      </c>
      <c r="M335" s="34" t="str">
        <f t="shared" si="23"/>
        <v/>
      </c>
    </row>
    <row r="336" spans="1:13" s="52" customFormat="1" ht="15" hidden="1" customHeight="1">
      <c r="A336" s="654"/>
      <c r="B336" s="637"/>
      <c r="C336" s="661"/>
      <c r="D336" s="181" t="s">
        <v>517</v>
      </c>
      <c r="E336" s="31"/>
      <c r="F336" s="33"/>
      <c r="G336" s="33"/>
      <c r="H336" s="33"/>
      <c r="I336" s="33"/>
      <c r="J336" s="34" t="str">
        <f t="shared" si="20"/>
        <v/>
      </c>
      <c r="K336" s="34" t="str">
        <f t="shared" si="21"/>
        <v/>
      </c>
      <c r="L336" s="34" t="str">
        <f t="shared" si="22"/>
        <v/>
      </c>
      <c r="M336" s="34" t="str">
        <f t="shared" si="23"/>
        <v/>
      </c>
    </row>
    <row r="337" spans="1:13" s="52" customFormat="1" ht="15" hidden="1" customHeight="1">
      <c r="A337" s="654"/>
      <c r="B337" s="637"/>
      <c r="C337" s="661"/>
      <c r="D337" s="180" t="s">
        <v>702</v>
      </c>
      <c r="E337" s="31"/>
      <c r="F337" s="33"/>
      <c r="G337" s="33"/>
      <c r="H337" s="33"/>
      <c r="I337" s="33"/>
      <c r="J337" s="34" t="str">
        <f t="shared" si="20"/>
        <v/>
      </c>
      <c r="K337" s="34" t="str">
        <f t="shared" si="21"/>
        <v/>
      </c>
      <c r="L337" s="34" t="str">
        <f t="shared" si="22"/>
        <v/>
      </c>
      <c r="M337" s="34" t="str">
        <f t="shared" si="23"/>
        <v/>
      </c>
    </row>
    <row r="338" spans="1:13" s="52" customFormat="1" ht="15" hidden="1" customHeight="1">
      <c r="A338" s="655"/>
      <c r="B338" s="637"/>
      <c r="C338" s="657"/>
      <c r="D338" s="181" t="s">
        <v>541</v>
      </c>
      <c r="E338" s="31"/>
      <c r="F338" s="33"/>
      <c r="G338" s="33"/>
      <c r="H338" s="33"/>
      <c r="I338" s="33"/>
      <c r="J338" s="34" t="str">
        <f t="shared" si="20"/>
        <v/>
      </c>
      <c r="K338" s="34" t="str">
        <f t="shared" si="21"/>
        <v/>
      </c>
      <c r="L338" s="34" t="str">
        <f t="shared" si="22"/>
        <v/>
      </c>
      <c r="M338" s="34" t="str">
        <f t="shared" si="23"/>
        <v/>
      </c>
    </row>
    <row r="339" spans="1:13" s="52" customFormat="1" ht="15" hidden="1" customHeight="1">
      <c r="A339" s="662">
        <v>14</v>
      </c>
      <c r="B339" s="636">
        <f>'1.Metas ATD H.'!B120</f>
        <v>0</v>
      </c>
      <c r="C339" s="656" t="s">
        <v>3</v>
      </c>
      <c r="D339" s="180" t="s">
        <v>529</v>
      </c>
      <c r="E339" s="31"/>
      <c r="F339" s="33"/>
      <c r="G339" s="33"/>
      <c r="H339" s="33"/>
      <c r="I339" s="33"/>
      <c r="J339" s="34" t="str">
        <f t="shared" si="20"/>
        <v/>
      </c>
      <c r="K339" s="34" t="str">
        <f t="shared" si="21"/>
        <v/>
      </c>
      <c r="L339" s="34" t="str">
        <f t="shared" si="22"/>
        <v/>
      </c>
      <c r="M339" s="34" t="str">
        <f t="shared" si="23"/>
        <v/>
      </c>
    </row>
    <row r="340" spans="1:13" s="52" customFormat="1" ht="15" hidden="1" customHeight="1">
      <c r="A340" s="663"/>
      <c r="B340" s="637"/>
      <c r="C340" s="661"/>
      <c r="D340" s="181" t="s">
        <v>515</v>
      </c>
      <c r="E340" s="31"/>
      <c r="F340" s="33"/>
      <c r="G340" s="33"/>
      <c r="H340" s="33"/>
      <c r="I340" s="33"/>
      <c r="J340" s="34" t="str">
        <f t="shared" si="20"/>
        <v/>
      </c>
      <c r="K340" s="34" t="str">
        <f t="shared" si="21"/>
        <v/>
      </c>
      <c r="L340" s="34" t="str">
        <f t="shared" si="22"/>
        <v/>
      </c>
      <c r="M340" s="34" t="str">
        <f t="shared" si="23"/>
        <v/>
      </c>
    </row>
    <row r="341" spans="1:13" s="52" customFormat="1" ht="15" hidden="1" customHeight="1">
      <c r="A341" s="663"/>
      <c r="B341" s="637"/>
      <c r="C341" s="661"/>
      <c r="D341" s="181" t="s">
        <v>516</v>
      </c>
      <c r="E341" s="31"/>
      <c r="F341" s="33"/>
      <c r="G341" s="33"/>
      <c r="H341" s="33"/>
      <c r="I341" s="33"/>
      <c r="J341" s="34" t="str">
        <f t="shared" si="20"/>
        <v/>
      </c>
      <c r="K341" s="34" t="str">
        <f t="shared" si="21"/>
        <v/>
      </c>
      <c r="L341" s="34" t="str">
        <f t="shared" si="22"/>
        <v/>
      </c>
      <c r="M341" s="34" t="str">
        <f t="shared" si="23"/>
        <v/>
      </c>
    </row>
    <row r="342" spans="1:13" s="52" customFormat="1" ht="15" hidden="1" customHeight="1">
      <c r="A342" s="663"/>
      <c r="B342" s="637"/>
      <c r="C342" s="661"/>
      <c r="D342" s="181" t="s">
        <v>517</v>
      </c>
      <c r="E342" s="31"/>
      <c r="F342" s="33"/>
      <c r="G342" s="33"/>
      <c r="H342" s="33"/>
      <c r="I342" s="33"/>
      <c r="J342" s="34" t="str">
        <f t="shared" si="20"/>
        <v/>
      </c>
      <c r="K342" s="34" t="str">
        <f t="shared" si="21"/>
        <v/>
      </c>
      <c r="L342" s="34" t="str">
        <f t="shared" si="22"/>
        <v/>
      </c>
      <c r="M342" s="34" t="str">
        <f t="shared" si="23"/>
        <v/>
      </c>
    </row>
    <row r="343" spans="1:13" s="52" customFormat="1" ht="15" hidden="1" customHeight="1">
      <c r="A343" s="663"/>
      <c r="B343" s="637"/>
      <c r="C343" s="661"/>
      <c r="D343" s="180" t="s">
        <v>702</v>
      </c>
      <c r="E343" s="31"/>
      <c r="F343" s="33"/>
      <c r="G343" s="33"/>
      <c r="H343" s="33"/>
      <c r="I343" s="33"/>
      <c r="J343" s="34" t="str">
        <f t="shared" si="20"/>
        <v/>
      </c>
      <c r="K343" s="34" t="str">
        <f t="shared" si="21"/>
        <v/>
      </c>
      <c r="L343" s="34" t="str">
        <f t="shared" si="22"/>
        <v/>
      </c>
      <c r="M343" s="34" t="str">
        <f t="shared" si="23"/>
        <v/>
      </c>
    </row>
    <row r="344" spans="1:13" s="52" customFormat="1" ht="15" hidden="1" customHeight="1">
      <c r="A344" s="663"/>
      <c r="B344" s="637"/>
      <c r="C344" s="657"/>
      <c r="D344" s="181" t="s">
        <v>541</v>
      </c>
      <c r="E344" s="31"/>
      <c r="F344" s="33"/>
      <c r="G344" s="33"/>
      <c r="H344" s="33"/>
      <c r="I344" s="33"/>
      <c r="J344" s="34" t="str">
        <f t="shared" si="20"/>
        <v/>
      </c>
      <c r="K344" s="34" t="str">
        <f t="shared" si="21"/>
        <v/>
      </c>
      <c r="L344" s="34" t="str">
        <f t="shared" si="22"/>
        <v/>
      </c>
      <c r="M344" s="34" t="str">
        <f t="shared" si="23"/>
        <v/>
      </c>
    </row>
    <row r="345" spans="1:13" s="52" customFormat="1" ht="15" hidden="1" customHeight="1">
      <c r="A345" s="663"/>
      <c r="B345" s="637"/>
      <c r="C345" s="656" t="s">
        <v>4</v>
      </c>
      <c r="D345" s="180" t="s">
        <v>529</v>
      </c>
      <c r="E345" s="31"/>
      <c r="F345" s="33"/>
      <c r="G345" s="33"/>
      <c r="H345" s="33"/>
      <c r="I345" s="33"/>
      <c r="J345" s="34" t="str">
        <f t="shared" si="20"/>
        <v/>
      </c>
      <c r="K345" s="34" t="str">
        <f t="shared" si="21"/>
        <v/>
      </c>
      <c r="L345" s="34" t="str">
        <f t="shared" si="22"/>
        <v/>
      </c>
      <c r="M345" s="34" t="str">
        <f t="shared" si="23"/>
        <v/>
      </c>
    </row>
    <row r="346" spans="1:13" s="52" customFormat="1" ht="15" hidden="1" customHeight="1">
      <c r="A346" s="663"/>
      <c r="B346" s="637"/>
      <c r="C346" s="661"/>
      <c r="D346" s="181" t="s">
        <v>515</v>
      </c>
      <c r="E346" s="31"/>
      <c r="F346" s="33"/>
      <c r="G346" s="33"/>
      <c r="H346" s="33"/>
      <c r="I346" s="33"/>
      <c r="J346" s="34" t="str">
        <f t="shared" si="20"/>
        <v/>
      </c>
      <c r="K346" s="34" t="str">
        <f t="shared" si="21"/>
        <v/>
      </c>
      <c r="L346" s="34" t="str">
        <f t="shared" si="22"/>
        <v/>
      </c>
      <c r="M346" s="34" t="str">
        <f t="shared" si="23"/>
        <v/>
      </c>
    </row>
    <row r="347" spans="1:13" s="52" customFormat="1" ht="15" hidden="1" customHeight="1">
      <c r="A347" s="663"/>
      <c r="B347" s="637"/>
      <c r="C347" s="661"/>
      <c r="D347" s="181" t="s">
        <v>516</v>
      </c>
      <c r="E347" s="31"/>
      <c r="F347" s="33"/>
      <c r="G347" s="33"/>
      <c r="H347" s="33"/>
      <c r="I347" s="33"/>
      <c r="J347" s="34" t="str">
        <f t="shared" si="20"/>
        <v/>
      </c>
      <c r="K347" s="34" t="str">
        <f t="shared" si="21"/>
        <v/>
      </c>
      <c r="L347" s="34" t="str">
        <f t="shared" si="22"/>
        <v/>
      </c>
      <c r="M347" s="34" t="str">
        <f t="shared" si="23"/>
        <v/>
      </c>
    </row>
    <row r="348" spans="1:13" s="52" customFormat="1" ht="15" hidden="1" customHeight="1">
      <c r="A348" s="663"/>
      <c r="B348" s="637"/>
      <c r="C348" s="661"/>
      <c r="D348" s="181" t="s">
        <v>517</v>
      </c>
      <c r="E348" s="31"/>
      <c r="F348" s="33"/>
      <c r="G348" s="33"/>
      <c r="H348" s="33"/>
      <c r="I348" s="33"/>
      <c r="J348" s="34" t="str">
        <f t="shared" si="20"/>
        <v/>
      </c>
      <c r="K348" s="34" t="str">
        <f t="shared" si="21"/>
        <v/>
      </c>
      <c r="L348" s="34" t="str">
        <f t="shared" si="22"/>
        <v/>
      </c>
      <c r="M348" s="34" t="str">
        <f t="shared" si="23"/>
        <v/>
      </c>
    </row>
    <row r="349" spans="1:13" s="52" customFormat="1" ht="15" hidden="1" customHeight="1">
      <c r="A349" s="663"/>
      <c r="B349" s="637"/>
      <c r="C349" s="661"/>
      <c r="D349" s="180" t="s">
        <v>702</v>
      </c>
      <c r="E349" s="31"/>
      <c r="F349" s="33"/>
      <c r="G349" s="33"/>
      <c r="H349" s="33"/>
      <c r="I349" s="33"/>
      <c r="J349" s="34" t="str">
        <f t="shared" si="20"/>
        <v/>
      </c>
      <c r="K349" s="34" t="str">
        <f t="shared" si="21"/>
        <v/>
      </c>
      <c r="L349" s="34" t="str">
        <f t="shared" si="22"/>
        <v/>
      </c>
      <c r="M349" s="34" t="str">
        <f t="shared" si="23"/>
        <v/>
      </c>
    </row>
    <row r="350" spans="1:13" s="52" customFormat="1" ht="15" hidden="1" customHeight="1">
      <c r="A350" s="663"/>
      <c r="B350" s="637"/>
      <c r="C350" s="657"/>
      <c r="D350" s="181" t="s">
        <v>541</v>
      </c>
      <c r="E350" s="31"/>
      <c r="F350" s="33"/>
      <c r="G350" s="33"/>
      <c r="H350" s="33"/>
      <c r="I350" s="33"/>
      <c r="J350" s="34" t="str">
        <f t="shared" si="20"/>
        <v/>
      </c>
      <c r="K350" s="34" t="str">
        <f t="shared" si="21"/>
        <v/>
      </c>
      <c r="L350" s="34" t="str">
        <f t="shared" si="22"/>
        <v/>
      </c>
      <c r="M350" s="34" t="str">
        <f t="shared" si="23"/>
        <v/>
      </c>
    </row>
    <row r="351" spans="1:13" s="52" customFormat="1" ht="15" hidden="1" customHeight="1">
      <c r="A351" s="663"/>
      <c r="B351" s="637"/>
      <c r="C351" s="656" t="s">
        <v>5</v>
      </c>
      <c r="D351" s="180" t="s">
        <v>529</v>
      </c>
      <c r="E351" s="31"/>
      <c r="F351" s="33"/>
      <c r="G351" s="33"/>
      <c r="H351" s="33"/>
      <c r="I351" s="33"/>
      <c r="J351" s="34" t="str">
        <f t="shared" si="20"/>
        <v/>
      </c>
      <c r="K351" s="34" t="str">
        <f t="shared" si="21"/>
        <v/>
      </c>
      <c r="L351" s="34" t="str">
        <f t="shared" si="22"/>
        <v/>
      </c>
      <c r="M351" s="34" t="str">
        <f t="shared" si="23"/>
        <v/>
      </c>
    </row>
    <row r="352" spans="1:13" s="52" customFormat="1" ht="15" hidden="1" customHeight="1">
      <c r="A352" s="663"/>
      <c r="B352" s="637"/>
      <c r="C352" s="661"/>
      <c r="D352" s="181" t="s">
        <v>515</v>
      </c>
      <c r="E352" s="31"/>
      <c r="F352" s="33"/>
      <c r="G352" s="33"/>
      <c r="H352" s="33"/>
      <c r="I352" s="33"/>
      <c r="J352" s="34" t="str">
        <f t="shared" si="20"/>
        <v/>
      </c>
      <c r="K352" s="34" t="str">
        <f t="shared" si="21"/>
        <v/>
      </c>
      <c r="L352" s="34" t="str">
        <f t="shared" si="22"/>
        <v/>
      </c>
      <c r="M352" s="34" t="str">
        <f t="shared" si="23"/>
        <v/>
      </c>
    </row>
    <row r="353" spans="1:13" s="52" customFormat="1" ht="15" hidden="1" customHeight="1">
      <c r="A353" s="663"/>
      <c r="B353" s="637"/>
      <c r="C353" s="661"/>
      <c r="D353" s="181" t="s">
        <v>516</v>
      </c>
      <c r="E353" s="31"/>
      <c r="F353" s="33"/>
      <c r="G353" s="33"/>
      <c r="H353" s="33"/>
      <c r="I353" s="33"/>
      <c r="J353" s="34" t="str">
        <f t="shared" si="20"/>
        <v/>
      </c>
      <c r="K353" s="34" t="str">
        <f t="shared" si="21"/>
        <v/>
      </c>
      <c r="L353" s="34" t="str">
        <f t="shared" si="22"/>
        <v/>
      </c>
      <c r="M353" s="34" t="str">
        <f t="shared" si="23"/>
        <v/>
      </c>
    </row>
    <row r="354" spans="1:13" s="52" customFormat="1" ht="15" hidden="1" customHeight="1">
      <c r="A354" s="663"/>
      <c r="B354" s="637"/>
      <c r="C354" s="661"/>
      <c r="D354" s="181" t="s">
        <v>517</v>
      </c>
      <c r="E354" s="31"/>
      <c r="F354" s="33"/>
      <c r="G354" s="33"/>
      <c r="H354" s="33"/>
      <c r="I354" s="33"/>
      <c r="J354" s="34" t="str">
        <f t="shared" si="20"/>
        <v/>
      </c>
      <c r="K354" s="34" t="str">
        <f t="shared" si="21"/>
        <v/>
      </c>
      <c r="L354" s="34" t="str">
        <f t="shared" si="22"/>
        <v/>
      </c>
      <c r="M354" s="34" t="str">
        <f t="shared" si="23"/>
        <v/>
      </c>
    </row>
    <row r="355" spans="1:13" s="52" customFormat="1" ht="15" hidden="1" customHeight="1">
      <c r="A355" s="663"/>
      <c r="B355" s="637"/>
      <c r="C355" s="661"/>
      <c r="D355" s="180" t="s">
        <v>702</v>
      </c>
      <c r="E355" s="31"/>
      <c r="F355" s="33"/>
      <c r="G355" s="33"/>
      <c r="H355" s="33"/>
      <c r="I355" s="33"/>
      <c r="J355" s="34" t="str">
        <f t="shared" si="20"/>
        <v/>
      </c>
      <c r="K355" s="34" t="str">
        <f t="shared" si="21"/>
        <v/>
      </c>
      <c r="L355" s="34" t="str">
        <f t="shared" si="22"/>
        <v/>
      </c>
      <c r="M355" s="34" t="str">
        <f t="shared" si="23"/>
        <v/>
      </c>
    </row>
    <row r="356" spans="1:13" s="52" customFormat="1" ht="15" hidden="1" customHeight="1">
      <c r="A356" s="663"/>
      <c r="B356" s="637"/>
      <c r="C356" s="661"/>
      <c r="D356" s="181" t="s">
        <v>541</v>
      </c>
      <c r="E356" s="31"/>
      <c r="F356" s="33"/>
      <c r="G356" s="33"/>
      <c r="H356" s="33"/>
      <c r="I356" s="33"/>
      <c r="J356" s="34" t="str">
        <f t="shared" si="20"/>
        <v/>
      </c>
      <c r="K356" s="34" t="str">
        <f t="shared" si="21"/>
        <v/>
      </c>
      <c r="L356" s="34" t="str">
        <f t="shared" si="22"/>
        <v/>
      </c>
      <c r="M356" s="34" t="str">
        <f t="shared" si="23"/>
        <v/>
      </c>
    </row>
    <row r="357" spans="1:13" s="52" customFormat="1" ht="15" hidden="1" customHeight="1">
      <c r="A357" s="663"/>
      <c r="B357" s="637"/>
      <c r="C357" s="657"/>
      <c r="D357" s="180" t="s">
        <v>582</v>
      </c>
      <c r="E357" s="31"/>
      <c r="F357" s="33"/>
      <c r="G357" s="33"/>
      <c r="H357" s="33"/>
      <c r="I357" s="33"/>
      <c r="J357" s="34" t="str">
        <f t="shared" si="20"/>
        <v/>
      </c>
      <c r="K357" s="34" t="str">
        <f t="shared" si="21"/>
        <v/>
      </c>
      <c r="L357" s="34" t="str">
        <f t="shared" si="22"/>
        <v/>
      </c>
      <c r="M357" s="34" t="str">
        <f t="shared" si="23"/>
        <v/>
      </c>
    </row>
    <row r="358" spans="1:13" s="52" customFormat="1" ht="15" hidden="1" customHeight="1">
      <c r="A358" s="663"/>
      <c r="B358" s="637"/>
      <c r="C358" s="656" t="s">
        <v>6</v>
      </c>
      <c r="D358" s="180" t="s">
        <v>529</v>
      </c>
      <c r="E358" s="31"/>
      <c r="F358" s="33"/>
      <c r="G358" s="33"/>
      <c r="H358" s="33"/>
      <c r="I358" s="33"/>
      <c r="J358" s="34" t="str">
        <f t="shared" si="20"/>
        <v/>
      </c>
      <c r="K358" s="34" t="str">
        <f t="shared" si="21"/>
        <v/>
      </c>
      <c r="L358" s="34" t="str">
        <f t="shared" si="22"/>
        <v/>
      </c>
      <c r="M358" s="34" t="str">
        <f t="shared" si="23"/>
        <v/>
      </c>
    </row>
    <row r="359" spans="1:13" s="52" customFormat="1" ht="15" hidden="1" customHeight="1">
      <c r="A359" s="663"/>
      <c r="B359" s="637"/>
      <c r="C359" s="661"/>
      <c r="D359" s="181" t="s">
        <v>515</v>
      </c>
      <c r="E359" s="31"/>
      <c r="F359" s="33"/>
      <c r="G359" s="33"/>
      <c r="H359" s="33"/>
      <c r="I359" s="33"/>
      <c r="J359" s="34" t="str">
        <f t="shared" si="20"/>
        <v/>
      </c>
      <c r="K359" s="34" t="str">
        <f t="shared" si="21"/>
        <v/>
      </c>
      <c r="L359" s="34" t="str">
        <f t="shared" si="22"/>
        <v/>
      </c>
      <c r="M359" s="34" t="str">
        <f t="shared" si="23"/>
        <v/>
      </c>
    </row>
    <row r="360" spans="1:13" s="52" customFormat="1" ht="15" hidden="1" customHeight="1">
      <c r="A360" s="663"/>
      <c r="B360" s="637"/>
      <c r="C360" s="661"/>
      <c r="D360" s="181" t="s">
        <v>516</v>
      </c>
      <c r="E360" s="31"/>
      <c r="F360" s="33"/>
      <c r="G360" s="33"/>
      <c r="H360" s="33"/>
      <c r="I360" s="33"/>
      <c r="J360" s="34" t="str">
        <f t="shared" si="20"/>
        <v/>
      </c>
      <c r="K360" s="34" t="str">
        <f t="shared" si="21"/>
        <v/>
      </c>
      <c r="L360" s="34" t="str">
        <f t="shared" si="22"/>
        <v/>
      </c>
      <c r="M360" s="34" t="str">
        <f t="shared" si="23"/>
        <v/>
      </c>
    </row>
    <row r="361" spans="1:13" s="52" customFormat="1" ht="15" hidden="1" customHeight="1">
      <c r="A361" s="663"/>
      <c r="B361" s="637"/>
      <c r="C361" s="661"/>
      <c r="D361" s="181" t="s">
        <v>517</v>
      </c>
      <c r="E361" s="31"/>
      <c r="F361" s="33"/>
      <c r="G361" s="33"/>
      <c r="H361" s="33"/>
      <c r="I361" s="33"/>
      <c r="J361" s="34" t="str">
        <f t="shared" si="20"/>
        <v/>
      </c>
      <c r="K361" s="34" t="str">
        <f t="shared" si="21"/>
        <v/>
      </c>
      <c r="L361" s="34" t="str">
        <f t="shared" si="22"/>
        <v/>
      </c>
      <c r="M361" s="34" t="str">
        <f t="shared" si="23"/>
        <v/>
      </c>
    </row>
    <row r="362" spans="1:13" s="52" customFormat="1" ht="15" hidden="1" customHeight="1">
      <c r="A362" s="663"/>
      <c r="B362" s="637"/>
      <c r="C362" s="661"/>
      <c r="D362" s="180" t="s">
        <v>702</v>
      </c>
      <c r="E362" s="31"/>
      <c r="F362" s="33"/>
      <c r="G362" s="33"/>
      <c r="H362" s="33"/>
      <c r="I362" s="33"/>
      <c r="J362" s="34" t="str">
        <f t="shared" si="20"/>
        <v/>
      </c>
      <c r="K362" s="34" t="str">
        <f t="shared" si="21"/>
        <v/>
      </c>
      <c r="L362" s="34" t="str">
        <f t="shared" si="22"/>
        <v/>
      </c>
      <c r="M362" s="34" t="str">
        <f t="shared" si="23"/>
        <v/>
      </c>
    </row>
    <row r="363" spans="1:13" s="52" customFormat="1" ht="15" hidden="1" customHeight="1">
      <c r="A363" s="664"/>
      <c r="B363" s="637"/>
      <c r="C363" s="657"/>
      <c r="D363" s="181" t="s">
        <v>541</v>
      </c>
      <c r="E363" s="31"/>
      <c r="F363" s="33"/>
      <c r="G363" s="33"/>
      <c r="H363" s="33"/>
      <c r="I363" s="33"/>
      <c r="J363" s="34" t="str">
        <f t="shared" si="20"/>
        <v/>
      </c>
      <c r="K363" s="34" t="str">
        <f t="shared" si="21"/>
        <v/>
      </c>
      <c r="L363" s="34" t="str">
        <f t="shared" si="22"/>
        <v/>
      </c>
      <c r="M363" s="34" t="str">
        <f t="shared" si="23"/>
        <v/>
      </c>
    </row>
    <row r="364" spans="1:13" s="52" customFormat="1" ht="15" hidden="1" customHeight="1">
      <c r="A364" s="653">
        <v>15</v>
      </c>
      <c r="B364" s="636">
        <f>'1.Metas ATD H.'!B128</f>
        <v>0</v>
      </c>
      <c r="C364" s="656" t="s">
        <v>3</v>
      </c>
      <c r="D364" s="180" t="s">
        <v>529</v>
      </c>
      <c r="E364" s="31"/>
      <c r="F364" s="33"/>
      <c r="G364" s="33"/>
      <c r="H364" s="33"/>
      <c r="I364" s="33"/>
      <c r="J364" s="34" t="str">
        <f t="shared" si="20"/>
        <v/>
      </c>
      <c r="K364" s="34" t="str">
        <f t="shared" si="21"/>
        <v/>
      </c>
      <c r="L364" s="34" t="str">
        <f t="shared" si="22"/>
        <v/>
      </c>
      <c r="M364" s="34" t="str">
        <f t="shared" si="23"/>
        <v/>
      </c>
    </row>
    <row r="365" spans="1:13" s="52" customFormat="1" ht="15" hidden="1" customHeight="1">
      <c r="A365" s="654"/>
      <c r="B365" s="637"/>
      <c r="C365" s="661"/>
      <c r="D365" s="181" t="s">
        <v>515</v>
      </c>
      <c r="E365" s="31"/>
      <c r="F365" s="33"/>
      <c r="G365" s="33"/>
      <c r="H365" s="33"/>
      <c r="I365" s="33"/>
      <c r="J365" s="34" t="str">
        <f t="shared" si="20"/>
        <v/>
      </c>
      <c r="K365" s="34" t="str">
        <f t="shared" si="21"/>
        <v/>
      </c>
      <c r="L365" s="34" t="str">
        <f t="shared" si="22"/>
        <v/>
      </c>
      <c r="M365" s="34" t="str">
        <f t="shared" si="23"/>
        <v/>
      </c>
    </row>
    <row r="366" spans="1:13" s="52" customFormat="1" ht="15" hidden="1" customHeight="1">
      <c r="A366" s="654"/>
      <c r="B366" s="637"/>
      <c r="C366" s="661"/>
      <c r="D366" s="181" t="s">
        <v>516</v>
      </c>
      <c r="E366" s="31"/>
      <c r="F366" s="33"/>
      <c r="G366" s="33"/>
      <c r="H366" s="33"/>
      <c r="I366" s="33"/>
      <c r="J366" s="34" t="str">
        <f t="shared" si="20"/>
        <v/>
      </c>
      <c r="K366" s="34" t="str">
        <f t="shared" si="21"/>
        <v/>
      </c>
      <c r="L366" s="34" t="str">
        <f t="shared" si="22"/>
        <v/>
      </c>
      <c r="M366" s="34" t="str">
        <f t="shared" si="23"/>
        <v/>
      </c>
    </row>
    <row r="367" spans="1:13" s="52" customFormat="1" ht="15" hidden="1" customHeight="1">
      <c r="A367" s="654"/>
      <c r="B367" s="637"/>
      <c r="C367" s="661"/>
      <c r="D367" s="181" t="s">
        <v>517</v>
      </c>
      <c r="E367" s="31"/>
      <c r="F367" s="33"/>
      <c r="G367" s="33"/>
      <c r="H367" s="33"/>
      <c r="I367" s="33"/>
      <c r="J367" s="34" t="str">
        <f t="shared" si="20"/>
        <v/>
      </c>
      <c r="K367" s="34" t="str">
        <f t="shared" si="21"/>
        <v/>
      </c>
      <c r="L367" s="34" t="str">
        <f t="shared" si="22"/>
        <v/>
      </c>
      <c r="M367" s="34" t="str">
        <f t="shared" si="23"/>
        <v/>
      </c>
    </row>
    <row r="368" spans="1:13" s="52" customFormat="1" ht="15" hidden="1" customHeight="1">
      <c r="A368" s="654"/>
      <c r="B368" s="637"/>
      <c r="C368" s="661"/>
      <c r="D368" s="180" t="s">
        <v>702</v>
      </c>
      <c r="E368" s="31"/>
      <c r="F368" s="33"/>
      <c r="G368" s="33"/>
      <c r="H368" s="33"/>
      <c r="I368" s="33"/>
      <c r="J368" s="34" t="str">
        <f t="shared" si="20"/>
        <v/>
      </c>
      <c r="K368" s="34" t="str">
        <f t="shared" si="21"/>
        <v/>
      </c>
      <c r="L368" s="34" t="str">
        <f t="shared" si="22"/>
        <v/>
      </c>
      <c r="M368" s="34" t="str">
        <f t="shared" si="23"/>
        <v/>
      </c>
    </row>
    <row r="369" spans="1:13" s="52" customFormat="1" ht="15" hidden="1" customHeight="1">
      <c r="A369" s="654"/>
      <c r="B369" s="637"/>
      <c r="C369" s="657"/>
      <c r="D369" s="181" t="s">
        <v>541</v>
      </c>
      <c r="E369" s="31"/>
      <c r="F369" s="33"/>
      <c r="G369" s="33"/>
      <c r="H369" s="33"/>
      <c r="I369" s="33"/>
      <c r="J369" s="34" t="str">
        <f t="shared" si="20"/>
        <v/>
      </c>
      <c r="K369" s="34" t="str">
        <f t="shared" si="21"/>
        <v/>
      </c>
      <c r="L369" s="34" t="str">
        <f t="shared" si="22"/>
        <v/>
      </c>
      <c r="M369" s="34" t="str">
        <f t="shared" si="23"/>
        <v/>
      </c>
    </row>
    <row r="370" spans="1:13" s="52" customFormat="1" ht="15" hidden="1" customHeight="1">
      <c r="A370" s="654"/>
      <c r="B370" s="637"/>
      <c r="C370" s="656" t="s">
        <v>4</v>
      </c>
      <c r="D370" s="180" t="s">
        <v>529</v>
      </c>
      <c r="E370" s="31"/>
      <c r="F370" s="33"/>
      <c r="G370" s="33"/>
      <c r="H370" s="33"/>
      <c r="I370" s="33"/>
      <c r="J370" s="34" t="str">
        <f t="shared" si="20"/>
        <v/>
      </c>
      <c r="K370" s="34" t="str">
        <f t="shared" si="21"/>
        <v/>
      </c>
      <c r="L370" s="34" t="str">
        <f t="shared" si="22"/>
        <v/>
      </c>
      <c r="M370" s="34" t="str">
        <f t="shared" si="23"/>
        <v/>
      </c>
    </row>
    <row r="371" spans="1:13" s="52" customFormat="1" ht="15" hidden="1" customHeight="1">
      <c r="A371" s="654"/>
      <c r="B371" s="637"/>
      <c r="C371" s="661"/>
      <c r="D371" s="181" t="s">
        <v>515</v>
      </c>
      <c r="E371" s="31"/>
      <c r="F371" s="33"/>
      <c r="G371" s="33"/>
      <c r="H371" s="33"/>
      <c r="I371" s="33"/>
      <c r="J371" s="34" t="str">
        <f t="shared" si="20"/>
        <v/>
      </c>
      <c r="K371" s="34" t="str">
        <f t="shared" si="21"/>
        <v/>
      </c>
      <c r="L371" s="34" t="str">
        <f t="shared" si="22"/>
        <v/>
      </c>
      <c r="M371" s="34" t="str">
        <f t="shared" si="23"/>
        <v/>
      </c>
    </row>
    <row r="372" spans="1:13" s="52" customFormat="1" ht="15" hidden="1" customHeight="1">
      <c r="A372" s="654"/>
      <c r="B372" s="637"/>
      <c r="C372" s="661"/>
      <c r="D372" s="181" t="s">
        <v>516</v>
      </c>
      <c r="E372" s="31"/>
      <c r="F372" s="33"/>
      <c r="G372" s="33"/>
      <c r="H372" s="33"/>
      <c r="I372" s="33"/>
      <c r="J372" s="34" t="str">
        <f t="shared" si="20"/>
        <v/>
      </c>
      <c r="K372" s="34" t="str">
        <f t="shared" si="21"/>
        <v/>
      </c>
      <c r="L372" s="34" t="str">
        <f t="shared" si="22"/>
        <v/>
      </c>
      <c r="M372" s="34" t="str">
        <f t="shared" si="23"/>
        <v/>
      </c>
    </row>
    <row r="373" spans="1:13" s="52" customFormat="1" ht="15" hidden="1" customHeight="1">
      <c r="A373" s="654"/>
      <c r="B373" s="637"/>
      <c r="C373" s="661"/>
      <c r="D373" s="181" t="s">
        <v>517</v>
      </c>
      <c r="E373" s="31"/>
      <c r="F373" s="33"/>
      <c r="G373" s="33"/>
      <c r="H373" s="33"/>
      <c r="I373" s="33"/>
      <c r="J373" s="34" t="str">
        <f t="shared" si="20"/>
        <v/>
      </c>
      <c r="K373" s="34" t="str">
        <f t="shared" si="21"/>
        <v/>
      </c>
      <c r="L373" s="34" t="str">
        <f t="shared" si="22"/>
        <v/>
      </c>
      <c r="M373" s="34" t="str">
        <f t="shared" si="23"/>
        <v/>
      </c>
    </row>
    <row r="374" spans="1:13" s="52" customFormat="1" ht="15" hidden="1" customHeight="1">
      <c r="A374" s="654"/>
      <c r="B374" s="637"/>
      <c r="C374" s="661"/>
      <c r="D374" s="180" t="s">
        <v>702</v>
      </c>
      <c r="E374" s="31"/>
      <c r="F374" s="33"/>
      <c r="G374" s="33"/>
      <c r="H374" s="33"/>
      <c r="I374" s="33"/>
      <c r="J374" s="34" t="str">
        <f t="shared" si="20"/>
        <v/>
      </c>
      <c r="K374" s="34" t="str">
        <f t="shared" si="21"/>
        <v/>
      </c>
      <c r="L374" s="34" t="str">
        <f t="shared" si="22"/>
        <v/>
      </c>
      <c r="M374" s="34" t="str">
        <f t="shared" si="23"/>
        <v/>
      </c>
    </row>
    <row r="375" spans="1:13" s="52" customFormat="1" ht="15" hidden="1" customHeight="1">
      <c r="A375" s="654"/>
      <c r="B375" s="637"/>
      <c r="C375" s="657"/>
      <c r="D375" s="181" t="s">
        <v>541</v>
      </c>
      <c r="E375" s="31"/>
      <c r="F375" s="33"/>
      <c r="G375" s="33"/>
      <c r="H375" s="33"/>
      <c r="I375" s="33"/>
      <c r="J375" s="34" t="str">
        <f t="shared" si="20"/>
        <v/>
      </c>
      <c r="K375" s="34" t="str">
        <f t="shared" si="21"/>
        <v/>
      </c>
      <c r="L375" s="34" t="str">
        <f t="shared" si="22"/>
        <v/>
      </c>
      <c r="M375" s="34" t="str">
        <f t="shared" si="23"/>
        <v/>
      </c>
    </row>
    <row r="376" spans="1:13" s="52" customFormat="1" ht="15" hidden="1" customHeight="1">
      <c r="A376" s="654"/>
      <c r="B376" s="637"/>
      <c r="C376" s="656" t="s">
        <v>5</v>
      </c>
      <c r="D376" s="180" t="s">
        <v>529</v>
      </c>
      <c r="E376" s="31"/>
      <c r="F376" s="33"/>
      <c r="G376" s="33"/>
      <c r="H376" s="33"/>
      <c r="I376" s="33"/>
      <c r="J376" s="34" t="str">
        <f t="shared" si="20"/>
        <v/>
      </c>
      <c r="K376" s="34" t="str">
        <f t="shared" si="21"/>
        <v/>
      </c>
      <c r="L376" s="34" t="str">
        <f t="shared" si="22"/>
        <v/>
      </c>
      <c r="M376" s="34" t="str">
        <f t="shared" si="23"/>
        <v/>
      </c>
    </row>
    <row r="377" spans="1:13" s="52" customFormat="1" ht="15" hidden="1" customHeight="1">
      <c r="A377" s="654"/>
      <c r="B377" s="637"/>
      <c r="C377" s="661"/>
      <c r="D377" s="181" t="s">
        <v>515</v>
      </c>
      <c r="E377" s="31"/>
      <c r="F377" s="33"/>
      <c r="G377" s="33"/>
      <c r="H377" s="33"/>
      <c r="I377" s="33"/>
      <c r="J377" s="34" t="str">
        <f t="shared" si="20"/>
        <v/>
      </c>
      <c r="K377" s="34" t="str">
        <f t="shared" si="21"/>
        <v/>
      </c>
      <c r="L377" s="34" t="str">
        <f t="shared" si="22"/>
        <v/>
      </c>
      <c r="M377" s="34" t="str">
        <f t="shared" si="23"/>
        <v/>
      </c>
    </row>
    <row r="378" spans="1:13" s="52" customFormat="1" ht="15" hidden="1" customHeight="1">
      <c r="A378" s="654"/>
      <c r="B378" s="637"/>
      <c r="C378" s="661"/>
      <c r="D378" s="181" t="s">
        <v>516</v>
      </c>
      <c r="E378" s="31"/>
      <c r="F378" s="33"/>
      <c r="G378" s="33"/>
      <c r="H378" s="33"/>
      <c r="I378" s="33"/>
      <c r="J378" s="34" t="str">
        <f t="shared" si="20"/>
        <v/>
      </c>
      <c r="K378" s="34" t="str">
        <f t="shared" si="21"/>
        <v/>
      </c>
      <c r="L378" s="34" t="str">
        <f t="shared" si="22"/>
        <v/>
      </c>
      <c r="M378" s="34" t="str">
        <f t="shared" si="23"/>
        <v/>
      </c>
    </row>
    <row r="379" spans="1:13" s="52" customFormat="1" ht="15" hidden="1" customHeight="1">
      <c r="A379" s="654"/>
      <c r="B379" s="637"/>
      <c r="C379" s="661"/>
      <c r="D379" s="181" t="s">
        <v>517</v>
      </c>
      <c r="E379" s="31"/>
      <c r="F379" s="33"/>
      <c r="G379" s="33"/>
      <c r="H379" s="33"/>
      <c r="I379" s="33"/>
      <c r="J379" s="34" t="str">
        <f t="shared" si="20"/>
        <v/>
      </c>
      <c r="K379" s="34" t="str">
        <f t="shared" si="21"/>
        <v/>
      </c>
      <c r="L379" s="34" t="str">
        <f t="shared" si="22"/>
        <v/>
      </c>
      <c r="M379" s="34" t="str">
        <f t="shared" si="23"/>
        <v/>
      </c>
    </row>
    <row r="380" spans="1:13" s="52" customFormat="1" ht="15" hidden="1" customHeight="1">
      <c r="A380" s="654"/>
      <c r="B380" s="637"/>
      <c r="C380" s="661"/>
      <c r="D380" s="180" t="s">
        <v>702</v>
      </c>
      <c r="E380" s="31"/>
      <c r="F380" s="33"/>
      <c r="G380" s="33"/>
      <c r="H380" s="33"/>
      <c r="I380" s="33"/>
      <c r="J380" s="34" t="str">
        <f t="shared" si="20"/>
        <v/>
      </c>
      <c r="K380" s="34" t="str">
        <f t="shared" si="21"/>
        <v/>
      </c>
      <c r="L380" s="34" t="str">
        <f t="shared" si="22"/>
        <v/>
      </c>
      <c r="M380" s="34" t="str">
        <f t="shared" si="23"/>
        <v/>
      </c>
    </row>
    <row r="381" spans="1:13" s="52" customFormat="1" ht="15" hidden="1" customHeight="1">
      <c r="A381" s="654"/>
      <c r="B381" s="637"/>
      <c r="C381" s="661"/>
      <c r="D381" s="181" t="s">
        <v>541</v>
      </c>
      <c r="E381" s="31"/>
      <c r="F381" s="33"/>
      <c r="G381" s="33"/>
      <c r="H381" s="33"/>
      <c r="I381" s="33"/>
      <c r="J381" s="34" t="str">
        <f t="shared" si="20"/>
        <v/>
      </c>
      <c r="K381" s="34" t="str">
        <f t="shared" si="21"/>
        <v/>
      </c>
      <c r="L381" s="34" t="str">
        <f t="shared" si="22"/>
        <v/>
      </c>
      <c r="M381" s="34" t="str">
        <f t="shared" si="23"/>
        <v/>
      </c>
    </row>
    <row r="382" spans="1:13" s="52" customFormat="1" ht="15" hidden="1" customHeight="1">
      <c r="A382" s="654"/>
      <c r="B382" s="637"/>
      <c r="C382" s="657"/>
      <c r="D382" s="180" t="s">
        <v>582</v>
      </c>
      <c r="E382" s="31"/>
      <c r="F382" s="33"/>
      <c r="G382" s="33"/>
      <c r="H382" s="33"/>
      <c r="I382" s="33"/>
      <c r="J382" s="34" t="str">
        <f t="shared" si="20"/>
        <v/>
      </c>
      <c r="K382" s="34" t="str">
        <f t="shared" si="21"/>
        <v/>
      </c>
      <c r="L382" s="34" t="str">
        <f t="shared" si="22"/>
        <v/>
      </c>
      <c r="M382" s="34" t="str">
        <f t="shared" si="23"/>
        <v/>
      </c>
    </row>
    <row r="383" spans="1:13" s="52" customFormat="1" ht="15" hidden="1" customHeight="1">
      <c r="A383" s="654"/>
      <c r="B383" s="637"/>
      <c r="C383" s="656" t="s">
        <v>6</v>
      </c>
      <c r="D383" s="180" t="s">
        <v>529</v>
      </c>
      <c r="E383" s="31"/>
      <c r="F383" s="33"/>
      <c r="G383" s="33"/>
      <c r="H383" s="33"/>
      <c r="I383" s="33"/>
      <c r="J383" s="34" t="str">
        <f t="shared" si="20"/>
        <v/>
      </c>
      <c r="K383" s="34" t="str">
        <f t="shared" si="21"/>
        <v/>
      </c>
      <c r="L383" s="34" t="str">
        <f t="shared" si="22"/>
        <v/>
      </c>
      <c r="M383" s="34" t="str">
        <f t="shared" si="23"/>
        <v/>
      </c>
    </row>
    <row r="384" spans="1:13" s="52" customFormat="1" ht="15" hidden="1" customHeight="1">
      <c r="A384" s="654"/>
      <c r="B384" s="637"/>
      <c r="C384" s="661"/>
      <c r="D384" s="181" t="s">
        <v>515</v>
      </c>
      <c r="E384" s="31"/>
      <c r="F384" s="33"/>
      <c r="G384" s="33"/>
      <c r="H384" s="33"/>
      <c r="I384" s="33"/>
      <c r="J384" s="34" t="str">
        <f t="shared" si="20"/>
        <v/>
      </c>
      <c r="K384" s="34" t="str">
        <f t="shared" si="21"/>
        <v/>
      </c>
      <c r="L384" s="34" t="str">
        <f t="shared" si="22"/>
        <v/>
      </c>
      <c r="M384" s="34" t="str">
        <f t="shared" si="23"/>
        <v/>
      </c>
    </row>
    <row r="385" spans="1:13" s="52" customFormat="1" ht="15" hidden="1" customHeight="1">
      <c r="A385" s="654"/>
      <c r="B385" s="637"/>
      <c r="C385" s="661"/>
      <c r="D385" s="181" t="s">
        <v>516</v>
      </c>
      <c r="E385" s="31"/>
      <c r="F385" s="33"/>
      <c r="G385" s="33"/>
      <c r="H385" s="33"/>
      <c r="I385" s="33"/>
      <c r="J385" s="34" t="str">
        <f t="shared" si="20"/>
        <v/>
      </c>
      <c r="K385" s="34" t="str">
        <f t="shared" si="21"/>
        <v/>
      </c>
      <c r="L385" s="34" t="str">
        <f t="shared" si="22"/>
        <v/>
      </c>
      <c r="M385" s="34" t="str">
        <f t="shared" si="23"/>
        <v/>
      </c>
    </row>
    <row r="386" spans="1:13" s="52" customFormat="1" ht="15" hidden="1" customHeight="1">
      <c r="A386" s="654"/>
      <c r="B386" s="637"/>
      <c r="C386" s="661"/>
      <c r="D386" s="181" t="s">
        <v>517</v>
      </c>
      <c r="E386" s="31"/>
      <c r="F386" s="33"/>
      <c r="G386" s="33"/>
      <c r="H386" s="33"/>
      <c r="I386" s="33"/>
      <c r="J386" s="34" t="str">
        <f t="shared" si="20"/>
        <v/>
      </c>
      <c r="K386" s="34" t="str">
        <f t="shared" si="21"/>
        <v/>
      </c>
      <c r="L386" s="34" t="str">
        <f t="shared" si="22"/>
        <v/>
      </c>
      <c r="M386" s="34" t="str">
        <f t="shared" si="23"/>
        <v/>
      </c>
    </row>
    <row r="387" spans="1:13" s="52" customFormat="1" ht="15" hidden="1" customHeight="1">
      <c r="A387" s="654"/>
      <c r="B387" s="637"/>
      <c r="C387" s="661"/>
      <c r="D387" s="180" t="s">
        <v>702</v>
      </c>
      <c r="E387" s="31"/>
      <c r="F387" s="33"/>
      <c r="G387" s="33"/>
      <c r="H387" s="33"/>
      <c r="I387" s="33"/>
      <c r="J387" s="34" t="str">
        <f t="shared" si="20"/>
        <v/>
      </c>
      <c r="K387" s="34" t="str">
        <f t="shared" si="21"/>
        <v/>
      </c>
      <c r="L387" s="34" t="str">
        <f t="shared" si="22"/>
        <v/>
      </c>
      <c r="M387" s="34" t="str">
        <f t="shared" si="23"/>
        <v/>
      </c>
    </row>
    <row r="388" spans="1:13" s="52" customFormat="1" ht="15" hidden="1" customHeight="1">
      <c r="A388" s="655"/>
      <c r="B388" s="637"/>
      <c r="C388" s="657"/>
      <c r="D388" s="181" t="s">
        <v>541</v>
      </c>
      <c r="E388" s="31"/>
      <c r="F388" s="33"/>
      <c r="G388" s="33"/>
      <c r="H388" s="33"/>
      <c r="I388" s="33"/>
      <c r="J388" s="34" t="str">
        <f t="shared" si="20"/>
        <v/>
      </c>
      <c r="K388" s="34" t="str">
        <f t="shared" si="21"/>
        <v/>
      </c>
      <c r="L388" s="34" t="str">
        <f t="shared" si="22"/>
        <v/>
      </c>
      <c r="M388" s="34" t="str">
        <f t="shared" si="23"/>
        <v/>
      </c>
    </row>
    <row r="389" spans="1:13" s="52" customFormat="1" ht="15" hidden="1" customHeight="1">
      <c r="A389" s="662">
        <v>16</v>
      </c>
      <c r="B389" s="636">
        <f>'1.Metas ATD H.'!B136</f>
        <v>0</v>
      </c>
      <c r="C389" s="656" t="s">
        <v>3</v>
      </c>
      <c r="D389" s="180" t="s">
        <v>529</v>
      </c>
      <c r="E389" s="31"/>
      <c r="F389" s="33"/>
      <c r="G389" s="33"/>
      <c r="H389" s="33"/>
      <c r="I389" s="33"/>
      <c r="J389" s="34" t="str">
        <f t="shared" si="20"/>
        <v/>
      </c>
      <c r="K389" s="34" t="str">
        <f t="shared" si="21"/>
        <v/>
      </c>
      <c r="L389" s="34" t="str">
        <f t="shared" si="22"/>
        <v/>
      </c>
      <c r="M389" s="34" t="str">
        <f t="shared" si="23"/>
        <v/>
      </c>
    </row>
    <row r="390" spans="1:13" s="52" customFormat="1" ht="15" hidden="1" customHeight="1">
      <c r="A390" s="663"/>
      <c r="B390" s="637"/>
      <c r="C390" s="661"/>
      <c r="D390" s="181" t="s">
        <v>515</v>
      </c>
      <c r="E390" s="31"/>
      <c r="F390" s="33"/>
      <c r="G390" s="33"/>
      <c r="H390" s="33"/>
      <c r="I390" s="33"/>
      <c r="J390" s="34" t="str">
        <f t="shared" si="20"/>
        <v/>
      </c>
      <c r="K390" s="34" t="str">
        <f t="shared" si="21"/>
        <v/>
      </c>
      <c r="L390" s="34" t="str">
        <f t="shared" si="22"/>
        <v/>
      </c>
      <c r="M390" s="34" t="str">
        <f t="shared" si="23"/>
        <v/>
      </c>
    </row>
    <row r="391" spans="1:13" s="52" customFormat="1" ht="15" hidden="1" customHeight="1">
      <c r="A391" s="663"/>
      <c r="B391" s="637"/>
      <c r="C391" s="661"/>
      <c r="D391" s="181" t="s">
        <v>516</v>
      </c>
      <c r="E391" s="31"/>
      <c r="F391" s="33"/>
      <c r="G391" s="33"/>
      <c r="H391" s="33"/>
      <c r="I391" s="33"/>
      <c r="J391" s="34" t="str">
        <f t="shared" si="20"/>
        <v/>
      </c>
      <c r="K391" s="34" t="str">
        <f t="shared" si="21"/>
        <v/>
      </c>
      <c r="L391" s="34" t="str">
        <f t="shared" si="22"/>
        <v/>
      </c>
      <c r="M391" s="34" t="str">
        <f t="shared" si="23"/>
        <v/>
      </c>
    </row>
    <row r="392" spans="1:13" s="52" customFormat="1" ht="15" hidden="1" customHeight="1">
      <c r="A392" s="663"/>
      <c r="B392" s="637"/>
      <c r="C392" s="661"/>
      <c r="D392" s="181" t="s">
        <v>517</v>
      </c>
      <c r="E392" s="31"/>
      <c r="F392" s="33"/>
      <c r="G392" s="33"/>
      <c r="H392" s="33"/>
      <c r="I392" s="33"/>
      <c r="J392" s="34" t="str">
        <f t="shared" si="20"/>
        <v/>
      </c>
      <c r="K392" s="34" t="str">
        <f t="shared" si="21"/>
        <v/>
      </c>
      <c r="L392" s="34" t="str">
        <f t="shared" si="22"/>
        <v/>
      </c>
      <c r="M392" s="34" t="str">
        <f t="shared" si="23"/>
        <v/>
      </c>
    </row>
    <row r="393" spans="1:13" s="52" customFormat="1" ht="15" hidden="1" customHeight="1">
      <c r="A393" s="663"/>
      <c r="B393" s="637"/>
      <c r="C393" s="661"/>
      <c r="D393" s="180" t="s">
        <v>702</v>
      </c>
      <c r="E393" s="31"/>
      <c r="F393" s="33"/>
      <c r="G393" s="33"/>
      <c r="H393" s="33"/>
      <c r="I393" s="33"/>
      <c r="J393" s="34" t="str">
        <f t="shared" si="20"/>
        <v/>
      </c>
      <c r="K393" s="34" t="str">
        <f t="shared" si="21"/>
        <v/>
      </c>
      <c r="L393" s="34" t="str">
        <f t="shared" si="22"/>
        <v/>
      </c>
      <c r="M393" s="34" t="str">
        <f t="shared" si="23"/>
        <v/>
      </c>
    </row>
    <row r="394" spans="1:13" s="52" customFormat="1" ht="15" hidden="1" customHeight="1">
      <c r="A394" s="663"/>
      <c r="B394" s="637"/>
      <c r="C394" s="657"/>
      <c r="D394" s="181" t="s">
        <v>541</v>
      </c>
      <c r="E394" s="31"/>
      <c r="F394" s="33"/>
      <c r="G394" s="33"/>
      <c r="H394" s="33"/>
      <c r="I394" s="33"/>
      <c r="J394" s="34" t="str">
        <f t="shared" si="20"/>
        <v/>
      </c>
      <c r="K394" s="34" t="str">
        <f t="shared" si="21"/>
        <v/>
      </c>
      <c r="L394" s="34" t="str">
        <f t="shared" si="22"/>
        <v/>
      </c>
      <c r="M394" s="34" t="str">
        <f t="shared" si="23"/>
        <v/>
      </c>
    </row>
    <row r="395" spans="1:13" s="52" customFormat="1" ht="15" hidden="1" customHeight="1">
      <c r="A395" s="663"/>
      <c r="B395" s="637"/>
      <c r="C395" s="656" t="s">
        <v>4</v>
      </c>
      <c r="D395" s="180" t="s">
        <v>529</v>
      </c>
      <c r="E395" s="31"/>
      <c r="F395" s="33"/>
      <c r="G395" s="33"/>
      <c r="H395" s="33"/>
      <c r="I395" s="33"/>
      <c r="J395" s="34" t="str">
        <f t="shared" si="20"/>
        <v/>
      </c>
      <c r="K395" s="34" t="str">
        <f t="shared" si="21"/>
        <v/>
      </c>
      <c r="L395" s="34" t="str">
        <f t="shared" si="22"/>
        <v/>
      </c>
      <c r="M395" s="34" t="str">
        <f t="shared" si="23"/>
        <v/>
      </c>
    </row>
    <row r="396" spans="1:13" s="52" customFormat="1" ht="15" hidden="1" customHeight="1">
      <c r="A396" s="663"/>
      <c r="B396" s="637"/>
      <c r="C396" s="661"/>
      <c r="D396" s="181" t="s">
        <v>515</v>
      </c>
      <c r="E396" s="31"/>
      <c r="F396" s="33"/>
      <c r="G396" s="33"/>
      <c r="H396" s="33"/>
      <c r="I396" s="33"/>
      <c r="J396" s="34" t="str">
        <f t="shared" si="20"/>
        <v/>
      </c>
      <c r="K396" s="34" t="str">
        <f t="shared" si="21"/>
        <v/>
      </c>
      <c r="L396" s="34" t="str">
        <f t="shared" si="22"/>
        <v/>
      </c>
      <c r="M396" s="34" t="str">
        <f t="shared" si="23"/>
        <v/>
      </c>
    </row>
    <row r="397" spans="1:13" s="52" customFormat="1" ht="15" hidden="1" customHeight="1">
      <c r="A397" s="663"/>
      <c r="B397" s="637"/>
      <c r="C397" s="661"/>
      <c r="D397" s="181" t="s">
        <v>516</v>
      </c>
      <c r="E397" s="31"/>
      <c r="F397" s="33"/>
      <c r="G397" s="33"/>
      <c r="H397" s="33"/>
      <c r="I397" s="33"/>
      <c r="J397" s="34" t="str">
        <f t="shared" si="20"/>
        <v/>
      </c>
      <c r="K397" s="34" t="str">
        <f t="shared" si="21"/>
        <v/>
      </c>
      <c r="L397" s="34" t="str">
        <f t="shared" si="22"/>
        <v/>
      </c>
      <c r="M397" s="34" t="str">
        <f t="shared" si="23"/>
        <v/>
      </c>
    </row>
    <row r="398" spans="1:13" s="52" customFormat="1" ht="15" hidden="1" customHeight="1">
      <c r="A398" s="663"/>
      <c r="B398" s="637"/>
      <c r="C398" s="661"/>
      <c r="D398" s="181" t="s">
        <v>517</v>
      </c>
      <c r="E398" s="31"/>
      <c r="F398" s="33"/>
      <c r="G398" s="33"/>
      <c r="H398" s="33"/>
      <c r="I398" s="33"/>
      <c r="J398" s="34" t="str">
        <f t="shared" ref="J398:J461" si="24">IFERROR((F398/E398),"")</f>
        <v/>
      </c>
      <c r="K398" s="34" t="str">
        <f t="shared" ref="K398:K461" si="25">IFERROR(((F398+G398)/E398),"")</f>
        <v/>
      </c>
      <c r="L398" s="34" t="str">
        <f t="shared" ref="L398:L461" si="26">IFERROR(((F398+G398+H398)/E398),"")</f>
        <v/>
      </c>
      <c r="M398" s="34" t="str">
        <f t="shared" ref="M398:M461" si="27">IFERROR(((F398+G398+H398+I398)/E398),"")</f>
        <v/>
      </c>
    </row>
    <row r="399" spans="1:13" s="52" customFormat="1" ht="15" hidden="1" customHeight="1">
      <c r="A399" s="663"/>
      <c r="B399" s="637"/>
      <c r="C399" s="661"/>
      <c r="D399" s="180" t="s">
        <v>702</v>
      </c>
      <c r="E399" s="31"/>
      <c r="F399" s="33"/>
      <c r="G399" s="33"/>
      <c r="H399" s="33"/>
      <c r="I399" s="33"/>
      <c r="J399" s="34" t="str">
        <f t="shared" si="24"/>
        <v/>
      </c>
      <c r="K399" s="34" t="str">
        <f t="shared" si="25"/>
        <v/>
      </c>
      <c r="L399" s="34" t="str">
        <f t="shared" si="26"/>
        <v/>
      </c>
      <c r="M399" s="34" t="str">
        <f t="shared" si="27"/>
        <v/>
      </c>
    </row>
    <row r="400" spans="1:13" s="52" customFormat="1" ht="15" hidden="1" customHeight="1">
      <c r="A400" s="663"/>
      <c r="B400" s="637"/>
      <c r="C400" s="657"/>
      <c r="D400" s="181" t="s">
        <v>541</v>
      </c>
      <c r="E400" s="31"/>
      <c r="F400" s="33"/>
      <c r="G400" s="33"/>
      <c r="H400" s="33"/>
      <c r="I400" s="33"/>
      <c r="J400" s="34" t="str">
        <f t="shared" si="24"/>
        <v/>
      </c>
      <c r="K400" s="34" t="str">
        <f t="shared" si="25"/>
        <v/>
      </c>
      <c r="L400" s="34" t="str">
        <f t="shared" si="26"/>
        <v/>
      </c>
      <c r="M400" s="34" t="str">
        <f t="shared" si="27"/>
        <v/>
      </c>
    </row>
    <row r="401" spans="1:13" s="52" customFormat="1" ht="15" hidden="1" customHeight="1">
      <c r="A401" s="663"/>
      <c r="B401" s="637"/>
      <c r="C401" s="656" t="s">
        <v>5</v>
      </c>
      <c r="D401" s="180" t="s">
        <v>529</v>
      </c>
      <c r="E401" s="31"/>
      <c r="F401" s="33"/>
      <c r="G401" s="33"/>
      <c r="H401" s="33"/>
      <c r="I401" s="33"/>
      <c r="J401" s="34" t="str">
        <f t="shared" si="24"/>
        <v/>
      </c>
      <c r="K401" s="34" t="str">
        <f t="shared" si="25"/>
        <v/>
      </c>
      <c r="L401" s="34" t="str">
        <f t="shared" si="26"/>
        <v/>
      </c>
      <c r="M401" s="34" t="str">
        <f t="shared" si="27"/>
        <v/>
      </c>
    </row>
    <row r="402" spans="1:13" s="52" customFormat="1" ht="15" hidden="1" customHeight="1">
      <c r="A402" s="663"/>
      <c r="B402" s="637"/>
      <c r="C402" s="661"/>
      <c r="D402" s="181" t="s">
        <v>515</v>
      </c>
      <c r="E402" s="31"/>
      <c r="F402" s="33"/>
      <c r="G402" s="33"/>
      <c r="H402" s="33"/>
      <c r="I402" s="33"/>
      <c r="J402" s="34" t="str">
        <f t="shared" si="24"/>
        <v/>
      </c>
      <c r="K402" s="34" t="str">
        <f t="shared" si="25"/>
        <v/>
      </c>
      <c r="L402" s="34" t="str">
        <f t="shared" si="26"/>
        <v/>
      </c>
      <c r="M402" s="34" t="str">
        <f t="shared" si="27"/>
        <v/>
      </c>
    </row>
    <row r="403" spans="1:13" s="52" customFormat="1" ht="15" hidden="1" customHeight="1">
      <c r="A403" s="663"/>
      <c r="B403" s="637"/>
      <c r="C403" s="661"/>
      <c r="D403" s="181" t="s">
        <v>516</v>
      </c>
      <c r="E403" s="31"/>
      <c r="F403" s="33"/>
      <c r="G403" s="33"/>
      <c r="H403" s="33"/>
      <c r="I403" s="33"/>
      <c r="J403" s="34" t="str">
        <f t="shared" si="24"/>
        <v/>
      </c>
      <c r="K403" s="34" t="str">
        <f t="shared" si="25"/>
        <v/>
      </c>
      <c r="L403" s="34" t="str">
        <f t="shared" si="26"/>
        <v/>
      </c>
      <c r="M403" s="34" t="str">
        <f t="shared" si="27"/>
        <v/>
      </c>
    </row>
    <row r="404" spans="1:13" s="52" customFormat="1" ht="15" hidden="1" customHeight="1">
      <c r="A404" s="663"/>
      <c r="B404" s="637"/>
      <c r="C404" s="661"/>
      <c r="D404" s="181" t="s">
        <v>517</v>
      </c>
      <c r="E404" s="31"/>
      <c r="F404" s="33"/>
      <c r="G404" s="33"/>
      <c r="H404" s="33"/>
      <c r="I404" s="33"/>
      <c r="J404" s="34" t="str">
        <f t="shared" si="24"/>
        <v/>
      </c>
      <c r="K404" s="34" t="str">
        <f t="shared" si="25"/>
        <v/>
      </c>
      <c r="L404" s="34" t="str">
        <f t="shared" si="26"/>
        <v/>
      </c>
      <c r="M404" s="34" t="str">
        <f t="shared" si="27"/>
        <v/>
      </c>
    </row>
    <row r="405" spans="1:13" s="52" customFormat="1" ht="15" hidden="1" customHeight="1">
      <c r="A405" s="663"/>
      <c r="B405" s="637"/>
      <c r="C405" s="661"/>
      <c r="D405" s="180" t="s">
        <v>702</v>
      </c>
      <c r="E405" s="31"/>
      <c r="F405" s="33"/>
      <c r="G405" s="33"/>
      <c r="H405" s="33"/>
      <c r="I405" s="33"/>
      <c r="J405" s="34" t="str">
        <f t="shared" si="24"/>
        <v/>
      </c>
      <c r="K405" s="34" t="str">
        <f t="shared" si="25"/>
        <v/>
      </c>
      <c r="L405" s="34" t="str">
        <f t="shared" si="26"/>
        <v/>
      </c>
      <c r="M405" s="34" t="str">
        <f t="shared" si="27"/>
        <v/>
      </c>
    </row>
    <row r="406" spans="1:13" s="52" customFormat="1" ht="15" hidden="1" customHeight="1">
      <c r="A406" s="663"/>
      <c r="B406" s="637"/>
      <c r="C406" s="661"/>
      <c r="D406" s="181" t="s">
        <v>541</v>
      </c>
      <c r="E406" s="31"/>
      <c r="F406" s="33"/>
      <c r="G406" s="33"/>
      <c r="H406" s="33"/>
      <c r="I406" s="33"/>
      <c r="J406" s="34" t="str">
        <f t="shared" si="24"/>
        <v/>
      </c>
      <c r="K406" s="34" t="str">
        <f t="shared" si="25"/>
        <v/>
      </c>
      <c r="L406" s="34" t="str">
        <f t="shared" si="26"/>
        <v/>
      </c>
      <c r="M406" s="34" t="str">
        <f t="shared" si="27"/>
        <v/>
      </c>
    </row>
    <row r="407" spans="1:13" s="52" customFormat="1" ht="15" hidden="1" customHeight="1">
      <c r="A407" s="663"/>
      <c r="B407" s="637"/>
      <c r="C407" s="657"/>
      <c r="D407" s="180" t="s">
        <v>582</v>
      </c>
      <c r="E407" s="31"/>
      <c r="F407" s="33"/>
      <c r="G407" s="33"/>
      <c r="H407" s="33"/>
      <c r="I407" s="33"/>
      <c r="J407" s="34" t="str">
        <f t="shared" si="24"/>
        <v/>
      </c>
      <c r="K407" s="34" t="str">
        <f t="shared" si="25"/>
        <v/>
      </c>
      <c r="L407" s="34" t="str">
        <f t="shared" si="26"/>
        <v/>
      </c>
      <c r="M407" s="34" t="str">
        <f t="shared" si="27"/>
        <v/>
      </c>
    </row>
    <row r="408" spans="1:13" s="52" customFormat="1" ht="15" hidden="1" customHeight="1">
      <c r="A408" s="663"/>
      <c r="B408" s="637"/>
      <c r="C408" s="656" t="s">
        <v>6</v>
      </c>
      <c r="D408" s="180" t="s">
        <v>529</v>
      </c>
      <c r="E408" s="31"/>
      <c r="F408" s="33"/>
      <c r="G408" s="33"/>
      <c r="H408" s="33"/>
      <c r="I408" s="33"/>
      <c r="J408" s="34" t="str">
        <f t="shared" si="24"/>
        <v/>
      </c>
      <c r="K408" s="34" t="str">
        <f t="shared" si="25"/>
        <v/>
      </c>
      <c r="L408" s="34" t="str">
        <f t="shared" si="26"/>
        <v/>
      </c>
      <c r="M408" s="34" t="str">
        <f t="shared" si="27"/>
        <v/>
      </c>
    </row>
    <row r="409" spans="1:13" s="52" customFormat="1" ht="15" hidden="1" customHeight="1">
      <c r="A409" s="663"/>
      <c r="B409" s="637"/>
      <c r="C409" s="661"/>
      <c r="D409" s="181" t="s">
        <v>515</v>
      </c>
      <c r="E409" s="31"/>
      <c r="F409" s="33"/>
      <c r="G409" s="33"/>
      <c r="H409" s="33"/>
      <c r="I409" s="33"/>
      <c r="J409" s="34" t="str">
        <f t="shared" si="24"/>
        <v/>
      </c>
      <c r="K409" s="34" t="str">
        <f t="shared" si="25"/>
        <v/>
      </c>
      <c r="L409" s="34" t="str">
        <f t="shared" si="26"/>
        <v/>
      </c>
      <c r="M409" s="34" t="str">
        <f t="shared" si="27"/>
        <v/>
      </c>
    </row>
    <row r="410" spans="1:13" s="52" customFormat="1" ht="15" hidden="1" customHeight="1">
      <c r="A410" s="663"/>
      <c r="B410" s="637"/>
      <c r="C410" s="661"/>
      <c r="D410" s="181" t="s">
        <v>516</v>
      </c>
      <c r="E410" s="31"/>
      <c r="F410" s="33"/>
      <c r="G410" s="33"/>
      <c r="H410" s="33"/>
      <c r="I410" s="33"/>
      <c r="J410" s="34" t="str">
        <f t="shared" si="24"/>
        <v/>
      </c>
      <c r="K410" s="34" t="str">
        <f t="shared" si="25"/>
        <v/>
      </c>
      <c r="L410" s="34" t="str">
        <f t="shared" si="26"/>
        <v/>
      </c>
      <c r="M410" s="34" t="str">
        <f t="shared" si="27"/>
        <v/>
      </c>
    </row>
    <row r="411" spans="1:13" s="52" customFormat="1" ht="15" hidden="1" customHeight="1">
      <c r="A411" s="663"/>
      <c r="B411" s="637"/>
      <c r="C411" s="661"/>
      <c r="D411" s="181" t="s">
        <v>517</v>
      </c>
      <c r="E411" s="31"/>
      <c r="F411" s="33"/>
      <c r="G411" s="33"/>
      <c r="H411" s="33"/>
      <c r="I411" s="33"/>
      <c r="J411" s="34" t="str">
        <f t="shared" si="24"/>
        <v/>
      </c>
      <c r="K411" s="34" t="str">
        <f t="shared" si="25"/>
        <v/>
      </c>
      <c r="L411" s="34" t="str">
        <f t="shared" si="26"/>
        <v/>
      </c>
      <c r="M411" s="34" t="str">
        <f t="shared" si="27"/>
        <v/>
      </c>
    </row>
    <row r="412" spans="1:13" s="52" customFormat="1" ht="15" hidden="1" customHeight="1">
      <c r="A412" s="663"/>
      <c r="B412" s="637"/>
      <c r="C412" s="661"/>
      <c r="D412" s="180" t="s">
        <v>702</v>
      </c>
      <c r="E412" s="31"/>
      <c r="F412" s="33"/>
      <c r="G412" s="33"/>
      <c r="H412" s="33"/>
      <c r="I412" s="33"/>
      <c r="J412" s="34" t="str">
        <f t="shared" si="24"/>
        <v/>
      </c>
      <c r="K412" s="34" t="str">
        <f t="shared" si="25"/>
        <v/>
      </c>
      <c r="L412" s="34" t="str">
        <f t="shared" si="26"/>
        <v/>
      </c>
      <c r="M412" s="34" t="str">
        <f t="shared" si="27"/>
        <v/>
      </c>
    </row>
    <row r="413" spans="1:13" s="52" customFormat="1" ht="15" hidden="1" customHeight="1">
      <c r="A413" s="664"/>
      <c r="B413" s="637"/>
      <c r="C413" s="657"/>
      <c r="D413" s="181" t="s">
        <v>541</v>
      </c>
      <c r="E413" s="31"/>
      <c r="F413" s="33"/>
      <c r="G413" s="33"/>
      <c r="H413" s="33"/>
      <c r="I413" s="33"/>
      <c r="J413" s="34" t="str">
        <f t="shared" si="24"/>
        <v/>
      </c>
      <c r="K413" s="34" t="str">
        <f t="shared" si="25"/>
        <v/>
      </c>
      <c r="L413" s="34" t="str">
        <f t="shared" si="26"/>
        <v/>
      </c>
      <c r="M413" s="34" t="str">
        <f t="shared" si="27"/>
        <v/>
      </c>
    </row>
    <row r="414" spans="1:13" s="52" customFormat="1" ht="15" hidden="1" customHeight="1">
      <c r="A414" s="653">
        <v>17</v>
      </c>
      <c r="B414" s="636">
        <f>'1.Metas ATD H.'!B144</f>
        <v>0</v>
      </c>
      <c r="C414" s="656" t="s">
        <v>3</v>
      </c>
      <c r="D414" s="180" t="s">
        <v>529</v>
      </c>
      <c r="E414" s="31"/>
      <c r="F414" s="33"/>
      <c r="G414" s="33"/>
      <c r="H414" s="33"/>
      <c r="I414" s="33"/>
      <c r="J414" s="34" t="str">
        <f t="shared" si="24"/>
        <v/>
      </c>
      <c r="K414" s="34" t="str">
        <f t="shared" si="25"/>
        <v/>
      </c>
      <c r="L414" s="34" t="str">
        <f t="shared" si="26"/>
        <v/>
      </c>
      <c r="M414" s="34" t="str">
        <f t="shared" si="27"/>
        <v/>
      </c>
    </row>
    <row r="415" spans="1:13" s="52" customFormat="1" ht="15" hidden="1" customHeight="1">
      <c r="A415" s="654"/>
      <c r="B415" s="637"/>
      <c r="C415" s="661"/>
      <c r="D415" s="181" t="s">
        <v>515</v>
      </c>
      <c r="E415" s="31"/>
      <c r="F415" s="33"/>
      <c r="G415" s="33"/>
      <c r="H415" s="33"/>
      <c r="I415" s="33"/>
      <c r="J415" s="34" t="str">
        <f t="shared" si="24"/>
        <v/>
      </c>
      <c r="K415" s="34" t="str">
        <f t="shared" si="25"/>
        <v/>
      </c>
      <c r="L415" s="34" t="str">
        <f t="shared" si="26"/>
        <v/>
      </c>
      <c r="M415" s="34" t="str">
        <f t="shared" si="27"/>
        <v/>
      </c>
    </row>
    <row r="416" spans="1:13" s="52" customFormat="1" ht="15" hidden="1" customHeight="1">
      <c r="A416" s="654"/>
      <c r="B416" s="637"/>
      <c r="C416" s="661"/>
      <c r="D416" s="181" t="s">
        <v>516</v>
      </c>
      <c r="E416" s="31"/>
      <c r="F416" s="33"/>
      <c r="G416" s="33"/>
      <c r="H416" s="33"/>
      <c r="I416" s="33"/>
      <c r="J416" s="34" t="str">
        <f t="shared" si="24"/>
        <v/>
      </c>
      <c r="K416" s="34" t="str">
        <f t="shared" si="25"/>
        <v/>
      </c>
      <c r="L416" s="34" t="str">
        <f t="shared" si="26"/>
        <v/>
      </c>
      <c r="M416" s="34" t="str">
        <f t="shared" si="27"/>
        <v/>
      </c>
    </row>
    <row r="417" spans="1:13" s="52" customFormat="1" ht="15" hidden="1" customHeight="1">
      <c r="A417" s="654"/>
      <c r="B417" s="637"/>
      <c r="C417" s="661"/>
      <c r="D417" s="181" t="s">
        <v>517</v>
      </c>
      <c r="E417" s="31"/>
      <c r="F417" s="33"/>
      <c r="G417" s="33"/>
      <c r="H417" s="33"/>
      <c r="I417" s="33"/>
      <c r="J417" s="34" t="str">
        <f t="shared" si="24"/>
        <v/>
      </c>
      <c r="K417" s="34" t="str">
        <f t="shared" si="25"/>
        <v/>
      </c>
      <c r="L417" s="34" t="str">
        <f t="shared" si="26"/>
        <v/>
      </c>
      <c r="M417" s="34" t="str">
        <f t="shared" si="27"/>
        <v/>
      </c>
    </row>
    <row r="418" spans="1:13" s="52" customFormat="1" ht="15" hidden="1" customHeight="1">
      <c r="A418" s="654"/>
      <c r="B418" s="637"/>
      <c r="C418" s="661"/>
      <c r="D418" s="180" t="s">
        <v>702</v>
      </c>
      <c r="E418" s="31"/>
      <c r="F418" s="33"/>
      <c r="G418" s="33"/>
      <c r="H418" s="33"/>
      <c r="I418" s="33"/>
      <c r="J418" s="34" t="str">
        <f t="shared" si="24"/>
        <v/>
      </c>
      <c r="K418" s="34" t="str">
        <f t="shared" si="25"/>
        <v/>
      </c>
      <c r="L418" s="34" t="str">
        <f t="shared" si="26"/>
        <v/>
      </c>
      <c r="M418" s="34" t="str">
        <f t="shared" si="27"/>
        <v/>
      </c>
    </row>
    <row r="419" spans="1:13" s="52" customFormat="1" ht="15" hidden="1" customHeight="1">
      <c r="A419" s="654"/>
      <c r="B419" s="637"/>
      <c r="C419" s="657"/>
      <c r="D419" s="181" t="s">
        <v>541</v>
      </c>
      <c r="E419" s="31"/>
      <c r="F419" s="33"/>
      <c r="G419" s="33"/>
      <c r="H419" s="33"/>
      <c r="I419" s="33"/>
      <c r="J419" s="34" t="str">
        <f t="shared" si="24"/>
        <v/>
      </c>
      <c r="K419" s="34" t="str">
        <f t="shared" si="25"/>
        <v/>
      </c>
      <c r="L419" s="34" t="str">
        <f t="shared" si="26"/>
        <v/>
      </c>
      <c r="M419" s="34" t="str">
        <f t="shared" si="27"/>
        <v/>
      </c>
    </row>
    <row r="420" spans="1:13" s="52" customFormat="1" ht="15" hidden="1" customHeight="1">
      <c r="A420" s="654"/>
      <c r="B420" s="637"/>
      <c r="C420" s="656" t="s">
        <v>4</v>
      </c>
      <c r="D420" s="180" t="s">
        <v>529</v>
      </c>
      <c r="E420" s="31"/>
      <c r="F420" s="33"/>
      <c r="G420" s="33"/>
      <c r="H420" s="33"/>
      <c r="I420" s="33"/>
      <c r="J420" s="34" t="str">
        <f t="shared" si="24"/>
        <v/>
      </c>
      <c r="K420" s="34" t="str">
        <f t="shared" si="25"/>
        <v/>
      </c>
      <c r="L420" s="34" t="str">
        <f t="shared" si="26"/>
        <v/>
      </c>
      <c r="M420" s="34" t="str">
        <f t="shared" si="27"/>
        <v/>
      </c>
    </row>
    <row r="421" spans="1:13" s="52" customFormat="1" ht="15" hidden="1" customHeight="1">
      <c r="A421" s="654"/>
      <c r="B421" s="637"/>
      <c r="C421" s="661"/>
      <c r="D421" s="181" t="s">
        <v>515</v>
      </c>
      <c r="E421" s="31"/>
      <c r="F421" s="33"/>
      <c r="G421" s="33"/>
      <c r="H421" s="33"/>
      <c r="I421" s="33"/>
      <c r="J421" s="34" t="str">
        <f t="shared" si="24"/>
        <v/>
      </c>
      <c r="K421" s="34" t="str">
        <f t="shared" si="25"/>
        <v/>
      </c>
      <c r="L421" s="34" t="str">
        <f t="shared" si="26"/>
        <v/>
      </c>
      <c r="M421" s="34" t="str">
        <f t="shared" si="27"/>
        <v/>
      </c>
    </row>
    <row r="422" spans="1:13" s="52" customFormat="1" ht="15" hidden="1" customHeight="1">
      <c r="A422" s="654"/>
      <c r="B422" s="637"/>
      <c r="C422" s="661"/>
      <c r="D422" s="181" t="s">
        <v>516</v>
      </c>
      <c r="E422" s="31"/>
      <c r="F422" s="33"/>
      <c r="G422" s="33"/>
      <c r="H422" s="33"/>
      <c r="I422" s="33"/>
      <c r="J422" s="34" t="str">
        <f t="shared" si="24"/>
        <v/>
      </c>
      <c r="K422" s="34" t="str">
        <f t="shared" si="25"/>
        <v/>
      </c>
      <c r="L422" s="34" t="str">
        <f t="shared" si="26"/>
        <v/>
      </c>
      <c r="M422" s="34" t="str">
        <f t="shared" si="27"/>
        <v/>
      </c>
    </row>
    <row r="423" spans="1:13" s="52" customFormat="1" ht="15" hidden="1" customHeight="1">
      <c r="A423" s="654"/>
      <c r="B423" s="637"/>
      <c r="C423" s="661"/>
      <c r="D423" s="181" t="s">
        <v>517</v>
      </c>
      <c r="E423" s="31"/>
      <c r="F423" s="33"/>
      <c r="G423" s="33"/>
      <c r="H423" s="33"/>
      <c r="I423" s="33"/>
      <c r="J423" s="34" t="str">
        <f t="shared" si="24"/>
        <v/>
      </c>
      <c r="K423" s="34" t="str">
        <f t="shared" si="25"/>
        <v/>
      </c>
      <c r="L423" s="34" t="str">
        <f t="shared" si="26"/>
        <v/>
      </c>
      <c r="M423" s="34" t="str">
        <f t="shared" si="27"/>
        <v/>
      </c>
    </row>
    <row r="424" spans="1:13" s="52" customFormat="1" ht="15" hidden="1" customHeight="1">
      <c r="A424" s="654"/>
      <c r="B424" s="637"/>
      <c r="C424" s="661"/>
      <c r="D424" s="180" t="s">
        <v>702</v>
      </c>
      <c r="E424" s="31"/>
      <c r="F424" s="33"/>
      <c r="G424" s="33"/>
      <c r="H424" s="33"/>
      <c r="I424" s="33"/>
      <c r="J424" s="34" t="str">
        <f t="shared" si="24"/>
        <v/>
      </c>
      <c r="K424" s="34" t="str">
        <f t="shared" si="25"/>
        <v/>
      </c>
      <c r="L424" s="34" t="str">
        <f t="shared" si="26"/>
        <v/>
      </c>
      <c r="M424" s="34" t="str">
        <f t="shared" si="27"/>
        <v/>
      </c>
    </row>
    <row r="425" spans="1:13" s="52" customFormat="1" ht="15" hidden="1" customHeight="1">
      <c r="A425" s="654"/>
      <c r="B425" s="637"/>
      <c r="C425" s="657"/>
      <c r="D425" s="181" t="s">
        <v>541</v>
      </c>
      <c r="E425" s="31"/>
      <c r="F425" s="33"/>
      <c r="G425" s="33"/>
      <c r="H425" s="33"/>
      <c r="I425" s="33"/>
      <c r="J425" s="34" t="str">
        <f t="shared" si="24"/>
        <v/>
      </c>
      <c r="K425" s="34" t="str">
        <f t="shared" si="25"/>
        <v/>
      </c>
      <c r="L425" s="34" t="str">
        <f t="shared" si="26"/>
        <v/>
      </c>
      <c r="M425" s="34" t="str">
        <f t="shared" si="27"/>
        <v/>
      </c>
    </row>
    <row r="426" spans="1:13" s="52" customFormat="1" ht="15" hidden="1" customHeight="1">
      <c r="A426" s="654"/>
      <c r="B426" s="637"/>
      <c r="C426" s="656" t="s">
        <v>5</v>
      </c>
      <c r="D426" s="180" t="s">
        <v>529</v>
      </c>
      <c r="E426" s="31"/>
      <c r="F426" s="33"/>
      <c r="G426" s="33"/>
      <c r="H426" s="33"/>
      <c r="I426" s="33"/>
      <c r="J426" s="34" t="str">
        <f t="shared" si="24"/>
        <v/>
      </c>
      <c r="K426" s="34" t="str">
        <f t="shared" si="25"/>
        <v/>
      </c>
      <c r="L426" s="34" t="str">
        <f t="shared" si="26"/>
        <v/>
      </c>
      <c r="M426" s="34" t="str">
        <f t="shared" si="27"/>
        <v/>
      </c>
    </row>
    <row r="427" spans="1:13" s="52" customFormat="1" ht="15" hidden="1" customHeight="1">
      <c r="A427" s="654"/>
      <c r="B427" s="637"/>
      <c r="C427" s="661"/>
      <c r="D427" s="181" t="s">
        <v>515</v>
      </c>
      <c r="E427" s="31"/>
      <c r="F427" s="33"/>
      <c r="G427" s="33"/>
      <c r="H427" s="33"/>
      <c r="I427" s="33"/>
      <c r="J427" s="34" t="str">
        <f t="shared" si="24"/>
        <v/>
      </c>
      <c r="K427" s="34" t="str">
        <f t="shared" si="25"/>
        <v/>
      </c>
      <c r="L427" s="34" t="str">
        <f t="shared" si="26"/>
        <v/>
      </c>
      <c r="M427" s="34" t="str">
        <f t="shared" si="27"/>
        <v/>
      </c>
    </row>
    <row r="428" spans="1:13" s="52" customFormat="1" ht="15" hidden="1" customHeight="1">
      <c r="A428" s="654"/>
      <c r="B428" s="637"/>
      <c r="C428" s="661"/>
      <c r="D428" s="181" t="s">
        <v>516</v>
      </c>
      <c r="E428" s="31"/>
      <c r="F428" s="33"/>
      <c r="G428" s="33"/>
      <c r="H428" s="33"/>
      <c r="I428" s="33"/>
      <c r="J428" s="34" t="str">
        <f t="shared" si="24"/>
        <v/>
      </c>
      <c r="K428" s="34" t="str">
        <f t="shared" si="25"/>
        <v/>
      </c>
      <c r="L428" s="34" t="str">
        <f t="shared" si="26"/>
        <v/>
      </c>
      <c r="M428" s="34" t="str">
        <f t="shared" si="27"/>
        <v/>
      </c>
    </row>
    <row r="429" spans="1:13" s="52" customFormat="1" ht="15" hidden="1" customHeight="1">
      <c r="A429" s="654"/>
      <c r="B429" s="637"/>
      <c r="C429" s="661"/>
      <c r="D429" s="181" t="s">
        <v>517</v>
      </c>
      <c r="E429" s="31"/>
      <c r="F429" s="33"/>
      <c r="G429" s="33"/>
      <c r="H429" s="33"/>
      <c r="I429" s="33"/>
      <c r="J429" s="34" t="str">
        <f t="shared" si="24"/>
        <v/>
      </c>
      <c r="K429" s="34" t="str">
        <f t="shared" si="25"/>
        <v/>
      </c>
      <c r="L429" s="34" t="str">
        <f t="shared" si="26"/>
        <v/>
      </c>
      <c r="M429" s="34" t="str">
        <f t="shared" si="27"/>
        <v/>
      </c>
    </row>
    <row r="430" spans="1:13" s="52" customFormat="1" ht="15" hidden="1" customHeight="1">
      <c r="A430" s="654"/>
      <c r="B430" s="637"/>
      <c r="C430" s="661"/>
      <c r="D430" s="180" t="s">
        <v>702</v>
      </c>
      <c r="E430" s="31"/>
      <c r="F430" s="33"/>
      <c r="G430" s="33"/>
      <c r="H430" s="33"/>
      <c r="I430" s="33"/>
      <c r="J430" s="34" t="str">
        <f t="shared" si="24"/>
        <v/>
      </c>
      <c r="K430" s="34" t="str">
        <f t="shared" si="25"/>
        <v/>
      </c>
      <c r="L430" s="34" t="str">
        <f t="shared" si="26"/>
        <v/>
      </c>
      <c r="M430" s="34" t="str">
        <f t="shared" si="27"/>
        <v/>
      </c>
    </row>
    <row r="431" spans="1:13" s="52" customFormat="1" ht="15" hidden="1" customHeight="1">
      <c r="A431" s="654"/>
      <c r="B431" s="637"/>
      <c r="C431" s="661"/>
      <c r="D431" s="181" t="s">
        <v>541</v>
      </c>
      <c r="E431" s="31"/>
      <c r="F431" s="33"/>
      <c r="G431" s="33"/>
      <c r="H431" s="33"/>
      <c r="I431" s="33"/>
      <c r="J431" s="34" t="str">
        <f t="shared" si="24"/>
        <v/>
      </c>
      <c r="K431" s="34" t="str">
        <f t="shared" si="25"/>
        <v/>
      </c>
      <c r="L431" s="34" t="str">
        <f t="shared" si="26"/>
        <v/>
      </c>
      <c r="M431" s="34" t="str">
        <f t="shared" si="27"/>
        <v/>
      </c>
    </row>
    <row r="432" spans="1:13" s="52" customFormat="1" ht="15" hidden="1" customHeight="1">
      <c r="A432" s="654"/>
      <c r="B432" s="637"/>
      <c r="C432" s="657"/>
      <c r="D432" s="180" t="s">
        <v>582</v>
      </c>
      <c r="E432" s="31"/>
      <c r="F432" s="33"/>
      <c r="G432" s="33"/>
      <c r="H432" s="33"/>
      <c r="I432" s="33"/>
      <c r="J432" s="34" t="str">
        <f t="shared" si="24"/>
        <v/>
      </c>
      <c r="K432" s="34" t="str">
        <f t="shared" si="25"/>
        <v/>
      </c>
      <c r="L432" s="34" t="str">
        <f t="shared" si="26"/>
        <v/>
      </c>
      <c r="M432" s="34" t="str">
        <f t="shared" si="27"/>
        <v/>
      </c>
    </row>
    <row r="433" spans="1:13" s="52" customFormat="1" ht="15" hidden="1" customHeight="1">
      <c r="A433" s="654"/>
      <c r="B433" s="637"/>
      <c r="C433" s="656" t="s">
        <v>6</v>
      </c>
      <c r="D433" s="180" t="s">
        <v>529</v>
      </c>
      <c r="E433" s="31"/>
      <c r="F433" s="33"/>
      <c r="G433" s="33"/>
      <c r="H433" s="33"/>
      <c r="I433" s="33"/>
      <c r="J433" s="34" t="str">
        <f t="shared" si="24"/>
        <v/>
      </c>
      <c r="K433" s="34" t="str">
        <f t="shared" si="25"/>
        <v/>
      </c>
      <c r="L433" s="34" t="str">
        <f t="shared" si="26"/>
        <v/>
      </c>
      <c r="M433" s="34" t="str">
        <f t="shared" si="27"/>
        <v/>
      </c>
    </row>
    <row r="434" spans="1:13" s="52" customFormat="1" ht="15" hidden="1" customHeight="1">
      <c r="A434" s="654"/>
      <c r="B434" s="637"/>
      <c r="C434" s="661"/>
      <c r="D434" s="181" t="s">
        <v>515</v>
      </c>
      <c r="E434" s="31"/>
      <c r="F434" s="33"/>
      <c r="G434" s="33"/>
      <c r="H434" s="33"/>
      <c r="I434" s="33"/>
      <c r="J434" s="34" t="str">
        <f t="shared" si="24"/>
        <v/>
      </c>
      <c r="K434" s="34" t="str">
        <f t="shared" si="25"/>
        <v/>
      </c>
      <c r="L434" s="34" t="str">
        <f t="shared" si="26"/>
        <v/>
      </c>
      <c r="M434" s="34" t="str">
        <f t="shared" si="27"/>
        <v/>
      </c>
    </row>
    <row r="435" spans="1:13" s="52" customFormat="1" ht="15" hidden="1" customHeight="1">
      <c r="A435" s="654"/>
      <c r="B435" s="637"/>
      <c r="C435" s="661"/>
      <c r="D435" s="181" t="s">
        <v>516</v>
      </c>
      <c r="E435" s="31"/>
      <c r="F435" s="33"/>
      <c r="G435" s="33"/>
      <c r="H435" s="33"/>
      <c r="I435" s="33"/>
      <c r="J435" s="34" t="str">
        <f t="shared" si="24"/>
        <v/>
      </c>
      <c r="K435" s="34" t="str">
        <f t="shared" si="25"/>
        <v/>
      </c>
      <c r="L435" s="34" t="str">
        <f t="shared" si="26"/>
        <v/>
      </c>
      <c r="M435" s="34" t="str">
        <f t="shared" si="27"/>
        <v/>
      </c>
    </row>
    <row r="436" spans="1:13" s="52" customFormat="1" ht="15" hidden="1" customHeight="1">
      <c r="A436" s="654"/>
      <c r="B436" s="637"/>
      <c r="C436" s="661"/>
      <c r="D436" s="181" t="s">
        <v>517</v>
      </c>
      <c r="E436" s="31"/>
      <c r="F436" s="33"/>
      <c r="G436" s="33"/>
      <c r="H436" s="33"/>
      <c r="I436" s="33"/>
      <c r="J436" s="34" t="str">
        <f t="shared" si="24"/>
        <v/>
      </c>
      <c r="K436" s="34" t="str">
        <f t="shared" si="25"/>
        <v/>
      </c>
      <c r="L436" s="34" t="str">
        <f t="shared" si="26"/>
        <v/>
      </c>
      <c r="M436" s="34" t="str">
        <f t="shared" si="27"/>
        <v/>
      </c>
    </row>
    <row r="437" spans="1:13" s="52" customFormat="1" ht="15" hidden="1" customHeight="1">
      <c r="A437" s="654"/>
      <c r="B437" s="637"/>
      <c r="C437" s="661"/>
      <c r="D437" s="180" t="s">
        <v>702</v>
      </c>
      <c r="E437" s="31"/>
      <c r="F437" s="33"/>
      <c r="G437" s="33"/>
      <c r="H437" s="33"/>
      <c r="I437" s="33"/>
      <c r="J437" s="34" t="str">
        <f t="shared" si="24"/>
        <v/>
      </c>
      <c r="K437" s="34" t="str">
        <f t="shared" si="25"/>
        <v/>
      </c>
      <c r="L437" s="34" t="str">
        <f t="shared" si="26"/>
        <v/>
      </c>
      <c r="M437" s="34" t="str">
        <f t="shared" si="27"/>
        <v/>
      </c>
    </row>
    <row r="438" spans="1:13" s="52" customFormat="1" ht="15" hidden="1" customHeight="1">
      <c r="A438" s="655"/>
      <c r="B438" s="637"/>
      <c r="C438" s="657"/>
      <c r="D438" s="181" t="s">
        <v>541</v>
      </c>
      <c r="E438" s="31"/>
      <c r="F438" s="33"/>
      <c r="G438" s="33"/>
      <c r="H438" s="33"/>
      <c r="I438" s="33"/>
      <c r="J438" s="34" t="str">
        <f t="shared" si="24"/>
        <v/>
      </c>
      <c r="K438" s="34" t="str">
        <f t="shared" si="25"/>
        <v/>
      </c>
      <c r="L438" s="34" t="str">
        <f t="shared" si="26"/>
        <v/>
      </c>
      <c r="M438" s="34" t="str">
        <f t="shared" si="27"/>
        <v/>
      </c>
    </row>
    <row r="439" spans="1:13" s="52" customFormat="1" ht="15" hidden="1" customHeight="1">
      <c r="A439" s="662">
        <v>18</v>
      </c>
      <c r="B439" s="636">
        <f>'1.Metas ATD H.'!B152</f>
        <v>0</v>
      </c>
      <c r="C439" s="656" t="s">
        <v>3</v>
      </c>
      <c r="D439" s="180" t="s">
        <v>529</v>
      </c>
      <c r="E439" s="31"/>
      <c r="F439" s="33"/>
      <c r="G439" s="33"/>
      <c r="H439" s="33"/>
      <c r="I439" s="33"/>
      <c r="J439" s="34" t="str">
        <f t="shared" si="24"/>
        <v/>
      </c>
      <c r="K439" s="34" t="str">
        <f t="shared" si="25"/>
        <v/>
      </c>
      <c r="L439" s="34" t="str">
        <f t="shared" si="26"/>
        <v/>
      </c>
      <c r="M439" s="34" t="str">
        <f t="shared" si="27"/>
        <v/>
      </c>
    </row>
    <row r="440" spans="1:13" s="52" customFormat="1" ht="15" hidden="1" customHeight="1">
      <c r="A440" s="663"/>
      <c r="B440" s="637"/>
      <c r="C440" s="661"/>
      <c r="D440" s="181" t="s">
        <v>515</v>
      </c>
      <c r="E440" s="31"/>
      <c r="F440" s="33"/>
      <c r="G440" s="33"/>
      <c r="H440" s="33"/>
      <c r="I440" s="33"/>
      <c r="J440" s="34" t="str">
        <f t="shared" si="24"/>
        <v/>
      </c>
      <c r="K440" s="34" t="str">
        <f t="shared" si="25"/>
        <v/>
      </c>
      <c r="L440" s="34" t="str">
        <f t="shared" si="26"/>
        <v/>
      </c>
      <c r="M440" s="34" t="str">
        <f t="shared" si="27"/>
        <v/>
      </c>
    </row>
    <row r="441" spans="1:13" s="52" customFormat="1" ht="15" hidden="1" customHeight="1">
      <c r="A441" s="663"/>
      <c r="B441" s="637"/>
      <c r="C441" s="661"/>
      <c r="D441" s="181" t="s">
        <v>516</v>
      </c>
      <c r="E441" s="31"/>
      <c r="F441" s="33"/>
      <c r="G441" s="33"/>
      <c r="H441" s="33"/>
      <c r="I441" s="33"/>
      <c r="J441" s="34" t="str">
        <f t="shared" si="24"/>
        <v/>
      </c>
      <c r="K441" s="34" t="str">
        <f t="shared" si="25"/>
        <v/>
      </c>
      <c r="L441" s="34" t="str">
        <f t="shared" si="26"/>
        <v/>
      </c>
      <c r="M441" s="34" t="str">
        <f t="shared" si="27"/>
        <v/>
      </c>
    </row>
    <row r="442" spans="1:13" s="52" customFormat="1" ht="15" hidden="1" customHeight="1">
      <c r="A442" s="663"/>
      <c r="B442" s="637"/>
      <c r="C442" s="661"/>
      <c r="D442" s="181" t="s">
        <v>517</v>
      </c>
      <c r="E442" s="31"/>
      <c r="F442" s="33"/>
      <c r="G442" s="33"/>
      <c r="H442" s="33"/>
      <c r="I442" s="33"/>
      <c r="J442" s="34" t="str">
        <f t="shared" si="24"/>
        <v/>
      </c>
      <c r="K442" s="34" t="str">
        <f t="shared" si="25"/>
        <v/>
      </c>
      <c r="L442" s="34" t="str">
        <f t="shared" si="26"/>
        <v/>
      </c>
      <c r="M442" s="34" t="str">
        <f t="shared" si="27"/>
        <v/>
      </c>
    </row>
    <row r="443" spans="1:13" s="52" customFormat="1" ht="15" hidden="1" customHeight="1">
      <c r="A443" s="663"/>
      <c r="B443" s="637"/>
      <c r="C443" s="661"/>
      <c r="D443" s="180" t="s">
        <v>702</v>
      </c>
      <c r="E443" s="31"/>
      <c r="F443" s="33"/>
      <c r="G443" s="33"/>
      <c r="H443" s="33"/>
      <c r="I443" s="33"/>
      <c r="J443" s="34" t="str">
        <f t="shared" si="24"/>
        <v/>
      </c>
      <c r="K443" s="34" t="str">
        <f t="shared" si="25"/>
        <v/>
      </c>
      <c r="L443" s="34" t="str">
        <f t="shared" si="26"/>
        <v/>
      </c>
      <c r="M443" s="34" t="str">
        <f t="shared" si="27"/>
        <v/>
      </c>
    </row>
    <row r="444" spans="1:13" s="52" customFormat="1" ht="15" hidden="1" customHeight="1">
      <c r="A444" s="663"/>
      <c r="B444" s="637"/>
      <c r="C444" s="657"/>
      <c r="D444" s="181" t="s">
        <v>541</v>
      </c>
      <c r="E444" s="31"/>
      <c r="F444" s="33"/>
      <c r="G444" s="33"/>
      <c r="H444" s="33"/>
      <c r="I444" s="33"/>
      <c r="J444" s="34" t="str">
        <f t="shared" si="24"/>
        <v/>
      </c>
      <c r="K444" s="34" t="str">
        <f t="shared" si="25"/>
        <v/>
      </c>
      <c r="L444" s="34" t="str">
        <f t="shared" si="26"/>
        <v/>
      </c>
      <c r="M444" s="34" t="str">
        <f t="shared" si="27"/>
        <v/>
      </c>
    </row>
    <row r="445" spans="1:13" s="52" customFormat="1" ht="15" hidden="1" customHeight="1">
      <c r="A445" s="663"/>
      <c r="B445" s="637"/>
      <c r="C445" s="656" t="s">
        <v>4</v>
      </c>
      <c r="D445" s="180" t="s">
        <v>529</v>
      </c>
      <c r="E445" s="31"/>
      <c r="F445" s="33"/>
      <c r="G445" s="33"/>
      <c r="H445" s="33"/>
      <c r="I445" s="33"/>
      <c r="J445" s="34" t="str">
        <f t="shared" si="24"/>
        <v/>
      </c>
      <c r="K445" s="34" t="str">
        <f t="shared" si="25"/>
        <v/>
      </c>
      <c r="L445" s="34" t="str">
        <f t="shared" si="26"/>
        <v/>
      </c>
      <c r="M445" s="34" t="str">
        <f t="shared" si="27"/>
        <v/>
      </c>
    </row>
    <row r="446" spans="1:13" s="52" customFormat="1" ht="15" hidden="1" customHeight="1">
      <c r="A446" s="663"/>
      <c r="B446" s="637"/>
      <c r="C446" s="661"/>
      <c r="D446" s="181" t="s">
        <v>515</v>
      </c>
      <c r="E446" s="31"/>
      <c r="F446" s="33"/>
      <c r="G446" s="33"/>
      <c r="H446" s="33"/>
      <c r="I446" s="33"/>
      <c r="J446" s="34" t="str">
        <f t="shared" si="24"/>
        <v/>
      </c>
      <c r="K446" s="34" t="str">
        <f t="shared" si="25"/>
        <v/>
      </c>
      <c r="L446" s="34" t="str">
        <f t="shared" si="26"/>
        <v/>
      </c>
      <c r="M446" s="34" t="str">
        <f t="shared" si="27"/>
        <v/>
      </c>
    </row>
    <row r="447" spans="1:13" s="52" customFormat="1" ht="15" hidden="1" customHeight="1">
      <c r="A447" s="663"/>
      <c r="B447" s="637"/>
      <c r="C447" s="661"/>
      <c r="D447" s="181" t="s">
        <v>516</v>
      </c>
      <c r="E447" s="31"/>
      <c r="F447" s="33"/>
      <c r="G447" s="33"/>
      <c r="H447" s="33"/>
      <c r="I447" s="33"/>
      <c r="J447" s="34" t="str">
        <f t="shared" si="24"/>
        <v/>
      </c>
      <c r="K447" s="34" t="str">
        <f t="shared" si="25"/>
        <v/>
      </c>
      <c r="L447" s="34" t="str">
        <f t="shared" si="26"/>
        <v/>
      </c>
      <c r="M447" s="34" t="str">
        <f t="shared" si="27"/>
        <v/>
      </c>
    </row>
    <row r="448" spans="1:13" s="52" customFormat="1" ht="15" hidden="1" customHeight="1">
      <c r="A448" s="663"/>
      <c r="B448" s="637"/>
      <c r="C448" s="661"/>
      <c r="D448" s="181" t="s">
        <v>517</v>
      </c>
      <c r="E448" s="31"/>
      <c r="F448" s="33"/>
      <c r="G448" s="33"/>
      <c r="H448" s="33"/>
      <c r="I448" s="33"/>
      <c r="J448" s="34" t="str">
        <f t="shared" si="24"/>
        <v/>
      </c>
      <c r="K448" s="34" t="str">
        <f t="shared" si="25"/>
        <v/>
      </c>
      <c r="L448" s="34" t="str">
        <f t="shared" si="26"/>
        <v/>
      </c>
      <c r="M448" s="34" t="str">
        <f t="shared" si="27"/>
        <v/>
      </c>
    </row>
    <row r="449" spans="1:13" s="52" customFormat="1" ht="15" hidden="1" customHeight="1">
      <c r="A449" s="663"/>
      <c r="B449" s="637"/>
      <c r="C449" s="661"/>
      <c r="D449" s="180" t="s">
        <v>702</v>
      </c>
      <c r="E449" s="31"/>
      <c r="F449" s="33"/>
      <c r="G449" s="33"/>
      <c r="H449" s="33"/>
      <c r="I449" s="33"/>
      <c r="J449" s="34" t="str">
        <f t="shared" si="24"/>
        <v/>
      </c>
      <c r="K449" s="34" t="str">
        <f t="shared" si="25"/>
        <v/>
      </c>
      <c r="L449" s="34" t="str">
        <f t="shared" si="26"/>
        <v/>
      </c>
      <c r="M449" s="34" t="str">
        <f t="shared" si="27"/>
        <v/>
      </c>
    </row>
    <row r="450" spans="1:13" s="52" customFormat="1" ht="15" hidden="1" customHeight="1">
      <c r="A450" s="663"/>
      <c r="B450" s="637"/>
      <c r="C450" s="657"/>
      <c r="D450" s="181" t="s">
        <v>541</v>
      </c>
      <c r="E450" s="31"/>
      <c r="F450" s="33"/>
      <c r="G450" s="33"/>
      <c r="H450" s="33"/>
      <c r="I450" s="33"/>
      <c r="J450" s="34" t="str">
        <f t="shared" si="24"/>
        <v/>
      </c>
      <c r="K450" s="34" t="str">
        <f t="shared" si="25"/>
        <v/>
      </c>
      <c r="L450" s="34" t="str">
        <f t="shared" si="26"/>
        <v/>
      </c>
      <c r="M450" s="34" t="str">
        <f t="shared" si="27"/>
        <v/>
      </c>
    </row>
    <row r="451" spans="1:13" s="52" customFormat="1" ht="15" hidden="1" customHeight="1">
      <c r="A451" s="663"/>
      <c r="B451" s="637"/>
      <c r="C451" s="656" t="s">
        <v>5</v>
      </c>
      <c r="D451" s="180" t="s">
        <v>529</v>
      </c>
      <c r="E451" s="31"/>
      <c r="F451" s="33"/>
      <c r="G451" s="33"/>
      <c r="H451" s="33"/>
      <c r="I451" s="33"/>
      <c r="J451" s="34" t="str">
        <f t="shared" si="24"/>
        <v/>
      </c>
      <c r="K451" s="34" t="str">
        <f t="shared" si="25"/>
        <v/>
      </c>
      <c r="L451" s="34" t="str">
        <f t="shared" si="26"/>
        <v/>
      </c>
      <c r="M451" s="34" t="str">
        <f t="shared" si="27"/>
        <v/>
      </c>
    </row>
    <row r="452" spans="1:13" s="52" customFormat="1" ht="15" hidden="1" customHeight="1">
      <c r="A452" s="663"/>
      <c r="B452" s="637"/>
      <c r="C452" s="661"/>
      <c r="D452" s="181" t="s">
        <v>515</v>
      </c>
      <c r="E452" s="31"/>
      <c r="F452" s="33"/>
      <c r="G452" s="33"/>
      <c r="H452" s="33"/>
      <c r="I452" s="33"/>
      <c r="J452" s="34" t="str">
        <f t="shared" si="24"/>
        <v/>
      </c>
      <c r="K452" s="34" t="str">
        <f t="shared" si="25"/>
        <v/>
      </c>
      <c r="L452" s="34" t="str">
        <f t="shared" si="26"/>
        <v/>
      </c>
      <c r="M452" s="34" t="str">
        <f t="shared" si="27"/>
        <v/>
      </c>
    </row>
    <row r="453" spans="1:13" s="52" customFormat="1" ht="15" hidden="1" customHeight="1">
      <c r="A453" s="663"/>
      <c r="B453" s="637"/>
      <c r="C453" s="661"/>
      <c r="D453" s="181" t="s">
        <v>516</v>
      </c>
      <c r="E453" s="31"/>
      <c r="F453" s="33"/>
      <c r="G453" s="33"/>
      <c r="H453" s="33"/>
      <c r="I453" s="33"/>
      <c r="J453" s="34" t="str">
        <f t="shared" si="24"/>
        <v/>
      </c>
      <c r="K453" s="34" t="str">
        <f t="shared" si="25"/>
        <v/>
      </c>
      <c r="L453" s="34" t="str">
        <f t="shared" si="26"/>
        <v/>
      </c>
      <c r="M453" s="34" t="str">
        <f t="shared" si="27"/>
        <v/>
      </c>
    </row>
    <row r="454" spans="1:13" s="52" customFormat="1" ht="15" hidden="1" customHeight="1">
      <c r="A454" s="663"/>
      <c r="B454" s="637"/>
      <c r="C454" s="661"/>
      <c r="D454" s="181" t="s">
        <v>517</v>
      </c>
      <c r="E454" s="31"/>
      <c r="F454" s="33"/>
      <c r="G454" s="33"/>
      <c r="H454" s="33"/>
      <c r="I454" s="33"/>
      <c r="J454" s="34" t="str">
        <f t="shared" si="24"/>
        <v/>
      </c>
      <c r="K454" s="34" t="str">
        <f t="shared" si="25"/>
        <v/>
      </c>
      <c r="L454" s="34" t="str">
        <f t="shared" si="26"/>
        <v/>
      </c>
      <c r="M454" s="34" t="str">
        <f t="shared" si="27"/>
        <v/>
      </c>
    </row>
    <row r="455" spans="1:13" s="52" customFormat="1" ht="15" hidden="1" customHeight="1">
      <c r="A455" s="663"/>
      <c r="B455" s="637"/>
      <c r="C455" s="661"/>
      <c r="D455" s="180" t="s">
        <v>702</v>
      </c>
      <c r="E455" s="31"/>
      <c r="F455" s="33"/>
      <c r="G455" s="33"/>
      <c r="H455" s="33"/>
      <c r="I455" s="33"/>
      <c r="J455" s="34" t="str">
        <f t="shared" si="24"/>
        <v/>
      </c>
      <c r="K455" s="34" t="str">
        <f t="shared" si="25"/>
        <v/>
      </c>
      <c r="L455" s="34" t="str">
        <f t="shared" si="26"/>
        <v/>
      </c>
      <c r="M455" s="34" t="str">
        <f t="shared" si="27"/>
        <v/>
      </c>
    </row>
    <row r="456" spans="1:13" s="52" customFormat="1" ht="15" hidden="1" customHeight="1">
      <c r="A456" s="663"/>
      <c r="B456" s="637"/>
      <c r="C456" s="661"/>
      <c r="D456" s="181" t="s">
        <v>541</v>
      </c>
      <c r="E456" s="31"/>
      <c r="F456" s="33"/>
      <c r="G456" s="33"/>
      <c r="H456" s="33"/>
      <c r="I456" s="33"/>
      <c r="J456" s="34" t="str">
        <f t="shared" si="24"/>
        <v/>
      </c>
      <c r="K456" s="34" t="str">
        <f t="shared" si="25"/>
        <v/>
      </c>
      <c r="L456" s="34" t="str">
        <f t="shared" si="26"/>
        <v/>
      </c>
      <c r="M456" s="34" t="str">
        <f t="shared" si="27"/>
        <v/>
      </c>
    </row>
    <row r="457" spans="1:13" s="52" customFormat="1" ht="15" hidden="1" customHeight="1">
      <c r="A457" s="663"/>
      <c r="B457" s="637"/>
      <c r="C457" s="657"/>
      <c r="D457" s="180" t="s">
        <v>582</v>
      </c>
      <c r="E457" s="31"/>
      <c r="F457" s="33"/>
      <c r="G457" s="33"/>
      <c r="H457" s="33"/>
      <c r="I457" s="33"/>
      <c r="J457" s="34" t="str">
        <f t="shared" si="24"/>
        <v/>
      </c>
      <c r="K457" s="34" t="str">
        <f t="shared" si="25"/>
        <v/>
      </c>
      <c r="L457" s="34" t="str">
        <f t="shared" si="26"/>
        <v/>
      </c>
      <c r="M457" s="34" t="str">
        <f t="shared" si="27"/>
        <v/>
      </c>
    </row>
    <row r="458" spans="1:13" s="52" customFormat="1" ht="15" hidden="1" customHeight="1">
      <c r="A458" s="663"/>
      <c r="B458" s="637"/>
      <c r="C458" s="656" t="s">
        <v>6</v>
      </c>
      <c r="D458" s="180" t="s">
        <v>529</v>
      </c>
      <c r="E458" s="31"/>
      <c r="F458" s="33"/>
      <c r="G458" s="33"/>
      <c r="H458" s="33"/>
      <c r="I458" s="33"/>
      <c r="J458" s="34" t="str">
        <f t="shared" si="24"/>
        <v/>
      </c>
      <c r="K458" s="34" t="str">
        <f t="shared" si="25"/>
        <v/>
      </c>
      <c r="L458" s="34" t="str">
        <f t="shared" si="26"/>
        <v/>
      </c>
      <c r="M458" s="34" t="str">
        <f t="shared" si="27"/>
        <v/>
      </c>
    </row>
    <row r="459" spans="1:13" s="52" customFormat="1" ht="15" hidden="1" customHeight="1">
      <c r="A459" s="663"/>
      <c r="B459" s="637"/>
      <c r="C459" s="661"/>
      <c r="D459" s="181" t="s">
        <v>515</v>
      </c>
      <c r="E459" s="31"/>
      <c r="F459" s="33"/>
      <c r="G459" s="33"/>
      <c r="H459" s="33"/>
      <c r="I459" s="33"/>
      <c r="J459" s="34" t="str">
        <f t="shared" si="24"/>
        <v/>
      </c>
      <c r="K459" s="34" t="str">
        <f t="shared" si="25"/>
        <v/>
      </c>
      <c r="L459" s="34" t="str">
        <f t="shared" si="26"/>
        <v/>
      </c>
      <c r="M459" s="34" t="str">
        <f t="shared" si="27"/>
        <v/>
      </c>
    </row>
    <row r="460" spans="1:13" s="52" customFormat="1" ht="15" hidden="1" customHeight="1">
      <c r="A460" s="663"/>
      <c r="B460" s="637"/>
      <c r="C460" s="661"/>
      <c r="D460" s="181" t="s">
        <v>516</v>
      </c>
      <c r="E460" s="31"/>
      <c r="F460" s="33"/>
      <c r="G460" s="33"/>
      <c r="H460" s="33"/>
      <c r="I460" s="33"/>
      <c r="J460" s="34" t="str">
        <f t="shared" si="24"/>
        <v/>
      </c>
      <c r="K460" s="34" t="str">
        <f t="shared" si="25"/>
        <v/>
      </c>
      <c r="L460" s="34" t="str">
        <f t="shared" si="26"/>
        <v/>
      </c>
      <c r="M460" s="34" t="str">
        <f t="shared" si="27"/>
        <v/>
      </c>
    </row>
    <row r="461" spans="1:13" s="52" customFormat="1" ht="15" hidden="1" customHeight="1">
      <c r="A461" s="663"/>
      <c r="B461" s="637"/>
      <c r="C461" s="661"/>
      <c r="D461" s="181" t="s">
        <v>517</v>
      </c>
      <c r="E461" s="31"/>
      <c r="F461" s="33"/>
      <c r="G461" s="33"/>
      <c r="H461" s="33"/>
      <c r="I461" s="33"/>
      <c r="J461" s="34" t="str">
        <f t="shared" si="24"/>
        <v/>
      </c>
      <c r="K461" s="34" t="str">
        <f t="shared" si="25"/>
        <v/>
      </c>
      <c r="L461" s="34" t="str">
        <f t="shared" si="26"/>
        <v/>
      </c>
      <c r="M461" s="34" t="str">
        <f t="shared" si="27"/>
        <v/>
      </c>
    </row>
    <row r="462" spans="1:13" s="52" customFormat="1" ht="15" hidden="1" customHeight="1">
      <c r="A462" s="663"/>
      <c r="B462" s="637"/>
      <c r="C462" s="661"/>
      <c r="D462" s="180" t="s">
        <v>702</v>
      </c>
      <c r="E462" s="31"/>
      <c r="F462" s="33"/>
      <c r="G462" s="33"/>
      <c r="H462" s="33"/>
      <c r="I462" s="33"/>
      <c r="J462" s="34" t="str">
        <f t="shared" ref="J462:J525" si="28">IFERROR((F462/E462),"")</f>
        <v/>
      </c>
      <c r="K462" s="34" t="str">
        <f t="shared" ref="K462:K525" si="29">IFERROR(((F462+G462)/E462),"")</f>
        <v/>
      </c>
      <c r="L462" s="34" t="str">
        <f t="shared" ref="L462:L525" si="30">IFERROR(((F462+G462+H462)/E462),"")</f>
        <v/>
      </c>
      <c r="M462" s="34" t="str">
        <f t="shared" ref="M462:M525" si="31">IFERROR(((F462+G462+H462+I462)/E462),"")</f>
        <v/>
      </c>
    </row>
    <row r="463" spans="1:13" s="52" customFormat="1" ht="15" hidden="1" customHeight="1">
      <c r="A463" s="664"/>
      <c r="B463" s="637"/>
      <c r="C463" s="657"/>
      <c r="D463" s="181" t="s">
        <v>541</v>
      </c>
      <c r="E463" s="31"/>
      <c r="F463" s="33"/>
      <c r="G463" s="33"/>
      <c r="H463" s="33"/>
      <c r="I463" s="33"/>
      <c r="J463" s="34" t="str">
        <f t="shared" si="28"/>
        <v/>
      </c>
      <c r="K463" s="34" t="str">
        <f t="shared" si="29"/>
        <v/>
      </c>
      <c r="L463" s="34" t="str">
        <f t="shared" si="30"/>
        <v/>
      </c>
      <c r="M463" s="34" t="str">
        <f t="shared" si="31"/>
        <v/>
      </c>
    </row>
    <row r="464" spans="1:13" s="52" customFormat="1" ht="15" hidden="1" customHeight="1">
      <c r="A464" s="653">
        <v>19</v>
      </c>
      <c r="B464" s="636">
        <f>'1.Metas ATD H.'!B160</f>
        <v>0</v>
      </c>
      <c r="C464" s="656" t="s">
        <v>3</v>
      </c>
      <c r="D464" s="180" t="s">
        <v>529</v>
      </c>
      <c r="E464" s="31"/>
      <c r="F464" s="33"/>
      <c r="G464" s="33"/>
      <c r="H464" s="33"/>
      <c r="I464" s="33"/>
      <c r="J464" s="34" t="str">
        <f t="shared" si="28"/>
        <v/>
      </c>
      <c r="K464" s="34" t="str">
        <f t="shared" si="29"/>
        <v/>
      </c>
      <c r="L464" s="34" t="str">
        <f t="shared" si="30"/>
        <v/>
      </c>
      <c r="M464" s="34" t="str">
        <f t="shared" si="31"/>
        <v/>
      </c>
    </row>
    <row r="465" spans="1:13" s="52" customFormat="1" ht="15" hidden="1" customHeight="1">
      <c r="A465" s="654"/>
      <c r="B465" s="637"/>
      <c r="C465" s="661"/>
      <c r="D465" s="181" t="s">
        <v>515</v>
      </c>
      <c r="E465" s="31"/>
      <c r="F465" s="33"/>
      <c r="G465" s="33"/>
      <c r="H465" s="33"/>
      <c r="I465" s="33"/>
      <c r="J465" s="34" t="str">
        <f t="shared" si="28"/>
        <v/>
      </c>
      <c r="K465" s="34" t="str">
        <f t="shared" si="29"/>
        <v/>
      </c>
      <c r="L465" s="34" t="str">
        <f t="shared" si="30"/>
        <v/>
      </c>
      <c r="M465" s="34" t="str">
        <f t="shared" si="31"/>
        <v/>
      </c>
    </row>
    <row r="466" spans="1:13" s="52" customFormat="1" ht="15" hidden="1" customHeight="1">
      <c r="A466" s="654"/>
      <c r="B466" s="637"/>
      <c r="C466" s="661"/>
      <c r="D466" s="181" t="s">
        <v>516</v>
      </c>
      <c r="E466" s="31"/>
      <c r="F466" s="33"/>
      <c r="G466" s="33"/>
      <c r="H466" s="33"/>
      <c r="I466" s="33"/>
      <c r="J466" s="34" t="str">
        <f t="shared" si="28"/>
        <v/>
      </c>
      <c r="K466" s="34" t="str">
        <f t="shared" si="29"/>
        <v/>
      </c>
      <c r="L466" s="34" t="str">
        <f t="shared" si="30"/>
        <v/>
      </c>
      <c r="M466" s="34" t="str">
        <f t="shared" si="31"/>
        <v/>
      </c>
    </row>
    <row r="467" spans="1:13" s="52" customFormat="1" ht="15" hidden="1" customHeight="1">
      <c r="A467" s="654"/>
      <c r="B467" s="637"/>
      <c r="C467" s="661"/>
      <c r="D467" s="181" t="s">
        <v>517</v>
      </c>
      <c r="E467" s="31"/>
      <c r="F467" s="33"/>
      <c r="G467" s="33"/>
      <c r="H467" s="33"/>
      <c r="I467" s="33"/>
      <c r="J467" s="34" t="str">
        <f t="shared" si="28"/>
        <v/>
      </c>
      <c r="K467" s="34" t="str">
        <f t="shared" si="29"/>
        <v/>
      </c>
      <c r="L467" s="34" t="str">
        <f t="shared" si="30"/>
        <v/>
      </c>
      <c r="M467" s="34" t="str">
        <f t="shared" si="31"/>
        <v/>
      </c>
    </row>
    <row r="468" spans="1:13" s="52" customFormat="1" ht="15" hidden="1" customHeight="1">
      <c r="A468" s="654"/>
      <c r="B468" s="637"/>
      <c r="C468" s="661"/>
      <c r="D468" s="180" t="s">
        <v>702</v>
      </c>
      <c r="E468" s="31"/>
      <c r="F468" s="33"/>
      <c r="G468" s="33"/>
      <c r="H468" s="33"/>
      <c r="I468" s="33"/>
      <c r="J468" s="34" t="str">
        <f t="shared" si="28"/>
        <v/>
      </c>
      <c r="K468" s="34" t="str">
        <f t="shared" si="29"/>
        <v/>
      </c>
      <c r="L468" s="34" t="str">
        <f t="shared" si="30"/>
        <v/>
      </c>
      <c r="M468" s="34" t="str">
        <f t="shared" si="31"/>
        <v/>
      </c>
    </row>
    <row r="469" spans="1:13" s="52" customFormat="1" ht="15" hidden="1" customHeight="1">
      <c r="A469" s="654"/>
      <c r="B469" s="637"/>
      <c r="C469" s="657"/>
      <c r="D469" s="181" t="s">
        <v>541</v>
      </c>
      <c r="E469" s="31"/>
      <c r="F469" s="33"/>
      <c r="G469" s="33"/>
      <c r="H469" s="33"/>
      <c r="I469" s="33"/>
      <c r="J469" s="34" t="str">
        <f t="shared" si="28"/>
        <v/>
      </c>
      <c r="K469" s="34" t="str">
        <f t="shared" si="29"/>
        <v/>
      </c>
      <c r="L469" s="34" t="str">
        <f t="shared" si="30"/>
        <v/>
      </c>
      <c r="M469" s="34" t="str">
        <f t="shared" si="31"/>
        <v/>
      </c>
    </row>
    <row r="470" spans="1:13" s="52" customFormat="1" ht="15" hidden="1" customHeight="1">
      <c r="A470" s="654"/>
      <c r="B470" s="637"/>
      <c r="C470" s="656" t="s">
        <v>4</v>
      </c>
      <c r="D470" s="180" t="s">
        <v>529</v>
      </c>
      <c r="E470" s="31"/>
      <c r="F470" s="33"/>
      <c r="G470" s="33"/>
      <c r="H470" s="33"/>
      <c r="I470" s="33"/>
      <c r="J470" s="34" t="str">
        <f t="shared" si="28"/>
        <v/>
      </c>
      <c r="K470" s="34" t="str">
        <f t="shared" si="29"/>
        <v/>
      </c>
      <c r="L470" s="34" t="str">
        <f t="shared" si="30"/>
        <v/>
      </c>
      <c r="M470" s="34" t="str">
        <f t="shared" si="31"/>
        <v/>
      </c>
    </row>
    <row r="471" spans="1:13" s="52" customFormat="1" ht="15" hidden="1" customHeight="1">
      <c r="A471" s="654"/>
      <c r="B471" s="637"/>
      <c r="C471" s="661"/>
      <c r="D471" s="181" t="s">
        <v>515</v>
      </c>
      <c r="E471" s="31"/>
      <c r="F471" s="33"/>
      <c r="G471" s="33"/>
      <c r="H471" s="33"/>
      <c r="I471" s="33"/>
      <c r="J471" s="34" t="str">
        <f t="shared" si="28"/>
        <v/>
      </c>
      <c r="K471" s="34" t="str">
        <f t="shared" si="29"/>
        <v/>
      </c>
      <c r="L471" s="34" t="str">
        <f t="shared" si="30"/>
        <v/>
      </c>
      <c r="M471" s="34" t="str">
        <f t="shared" si="31"/>
        <v/>
      </c>
    </row>
    <row r="472" spans="1:13" s="52" customFormat="1" ht="15" hidden="1" customHeight="1">
      <c r="A472" s="654"/>
      <c r="B472" s="637"/>
      <c r="C472" s="661"/>
      <c r="D472" s="181" t="s">
        <v>516</v>
      </c>
      <c r="E472" s="31"/>
      <c r="F472" s="33"/>
      <c r="G472" s="33"/>
      <c r="H472" s="33"/>
      <c r="I472" s="33"/>
      <c r="J472" s="34" t="str">
        <f t="shared" si="28"/>
        <v/>
      </c>
      <c r="K472" s="34" t="str">
        <f t="shared" si="29"/>
        <v/>
      </c>
      <c r="L472" s="34" t="str">
        <f t="shared" si="30"/>
        <v/>
      </c>
      <c r="M472" s="34" t="str">
        <f t="shared" si="31"/>
        <v/>
      </c>
    </row>
    <row r="473" spans="1:13" s="52" customFormat="1" ht="15" hidden="1" customHeight="1">
      <c r="A473" s="654"/>
      <c r="B473" s="637"/>
      <c r="C473" s="661"/>
      <c r="D473" s="181" t="s">
        <v>517</v>
      </c>
      <c r="E473" s="31"/>
      <c r="F473" s="33"/>
      <c r="G473" s="33"/>
      <c r="H473" s="33"/>
      <c r="I473" s="33"/>
      <c r="J473" s="34" t="str">
        <f t="shared" si="28"/>
        <v/>
      </c>
      <c r="K473" s="34" t="str">
        <f t="shared" si="29"/>
        <v/>
      </c>
      <c r="L473" s="34" t="str">
        <f t="shared" si="30"/>
        <v/>
      </c>
      <c r="M473" s="34" t="str">
        <f t="shared" si="31"/>
        <v/>
      </c>
    </row>
    <row r="474" spans="1:13" s="52" customFormat="1" ht="15" hidden="1" customHeight="1">
      <c r="A474" s="654"/>
      <c r="B474" s="637"/>
      <c r="C474" s="661"/>
      <c r="D474" s="180" t="s">
        <v>702</v>
      </c>
      <c r="E474" s="31"/>
      <c r="F474" s="33"/>
      <c r="G474" s="33"/>
      <c r="H474" s="33"/>
      <c r="I474" s="33"/>
      <c r="J474" s="34" t="str">
        <f t="shared" si="28"/>
        <v/>
      </c>
      <c r="K474" s="34" t="str">
        <f t="shared" si="29"/>
        <v/>
      </c>
      <c r="L474" s="34" t="str">
        <f t="shared" si="30"/>
        <v/>
      </c>
      <c r="M474" s="34" t="str">
        <f t="shared" si="31"/>
        <v/>
      </c>
    </row>
    <row r="475" spans="1:13" s="52" customFormat="1" ht="15" hidden="1" customHeight="1">
      <c r="A475" s="654"/>
      <c r="B475" s="637"/>
      <c r="C475" s="657"/>
      <c r="D475" s="181" t="s">
        <v>541</v>
      </c>
      <c r="E475" s="31"/>
      <c r="F475" s="33"/>
      <c r="G475" s="33"/>
      <c r="H475" s="33"/>
      <c r="I475" s="33"/>
      <c r="J475" s="34" t="str">
        <f t="shared" si="28"/>
        <v/>
      </c>
      <c r="K475" s="34" t="str">
        <f t="shared" si="29"/>
        <v/>
      </c>
      <c r="L475" s="34" t="str">
        <f t="shared" si="30"/>
        <v/>
      </c>
      <c r="M475" s="34" t="str">
        <f t="shared" si="31"/>
        <v/>
      </c>
    </row>
    <row r="476" spans="1:13" s="52" customFormat="1" ht="15" hidden="1" customHeight="1">
      <c r="A476" s="654"/>
      <c r="B476" s="637"/>
      <c r="C476" s="656" t="s">
        <v>5</v>
      </c>
      <c r="D476" s="180" t="s">
        <v>529</v>
      </c>
      <c r="E476" s="31"/>
      <c r="F476" s="33"/>
      <c r="G476" s="33"/>
      <c r="H476" s="33"/>
      <c r="I476" s="33"/>
      <c r="J476" s="34" t="str">
        <f t="shared" si="28"/>
        <v/>
      </c>
      <c r="K476" s="34" t="str">
        <f t="shared" si="29"/>
        <v/>
      </c>
      <c r="L476" s="34" t="str">
        <f t="shared" si="30"/>
        <v/>
      </c>
      <c r="M476" s="34" t="str">
        <f t="shared" si="31"/>
        <v/>
      </c>
    </row>
    <row r="477" spans="1:13" s="52" customFormat="1" ht="15" hidden="1" customHeight="1">
      <c r="A477" s="654"/>
      <c r="B477" s="637"/>
      <c r="C477" s="661"/>
      <c r="D477" s="181" t="s">
        <v>515</v>
      </c>
      <c r="E477" s="31"/>
      <c r="F477" s="33"/>
      <c r="G477" s="33"/>
      <c r="H477" s="33"/>
      <c r="I477" s="33"/>
      <c r="J477" s="34" t="str">
        <f t="shared" si="28"/>
        <v/>
      </c>
      <c r="K477" s="34" t="str">
        <f t="shared" si="29"/>
        <v/>
      </c>
      <c r="L477" s="34" t="str">
        <f t="shared" si="30"/>
        <v/>
      </c>
      <c r="M477" s="34" t="str">
        <f t="shared" si="31"/>
        <v/>
      </c>
    </row>
    <row r="478" spans="1:13" s="52" customFormat="1" ht="15" hidden="1" customHeight="1">
      <c r="A478" s="654"/>
      <c r="B478" s="637"/>
      <c r="C478" s="661"/>
      <c r="D478" s="181" t="s">
        <v>516</v>
      </c>
      <c r="E478" s="31"/>
      <c r="F478" s="33"/>
      <c r="G478" s="33"/>
      <c r="H478" s="33"/>
      <c r="I478" s="33"/>
      <c r="J478" s="34" t="str">
        <f t="shared" si="28"/>
        <v/>
      </c>
      <c r="K478" s="34" t="str">
        <f t="shared" si="29"/>
        <v/>
      </c>
      <c r="L478" s="34" t="str">
        <f t="shared" si="30"/>
        <v/>
      </c>
      <c r="M478" s="34" t="str">
        <f t="shared" si="31"/>
        <v/>
      </c>
    </row>
    <row r="479" spans="1:13" s="52" customFormat="1" ht="15" hidden="1" customHeight="1">
      <c r="A479" s="654"/>
      <c r="B479" s="637"/>
      <c r="C479" s="661"/>
      <c r="D479" s="181" t="s">
        <v>517</v>
      </c>
      <c r="E479" s="31"/>
      <c r="F479" s="33"/>
      <c r="G479" s="33"/>
      <c r="H479" s="33"/>
      <c r="I479" s="33"/>
      <c r="J479" s="34" t="str">
        <f t="shared" si="28"/>
        <v/>
      </c>
      <c r="K479" s="34" t="str">
        <f t="shared" si="29"/>
        <v/>
      </c>
      <c r="L479" s="34" t="str">
        <f t="shared" si="30"/>
        <v/>
      </c>
      <c r="M479" s="34" t="str">
        <f t="shared" si="31"/>
        <v/>
      </c>
    </row>
    <row r="480" spans="1:13" s="52" customFormat="1" ht="15" hidden="1" customHeight="1">
      <c r="A480" s="654"/>
      <c r="B480" s="637"/>
      <c r="C480" s="661"/>
      <c r="D480" s="180" t="s">
        <v>702</v>
      </c>
      <c r="E480" s="31"/>
      <c r="F480" s="33"/>
      <c r="G480" s="33"/>
      <c r="H480" s="33"/>
      <c r="I480" s="33"/>
      <c r="J480" s="34" t="str">
        <f t="shared" si="28"/>
        <v/>
      </c>
      <c r="K480" s="34" t="str">
        <f t="shared" si="29"/>
        <v/>
      </c>
      <c r="L480" s="34" t="str">
        <f t="shared" si="30"/>
        <v/>
      </c>
      <c r="M480" s="34" t="str">
        <f t="shared" si="31"/>
        <v/>
      </c>
    </row>
    <row r="481" spans="1:13" s="52" customFormat="1" ht="15" hidden="1" customHeight="1">
      <c r="A481" s="654"/>
      <c r="B481" s="637"/>
      <c r="C481" s="661"/>
      <c r="D481" s="181" t="s">
        <v>541</v>
      </c>
      <c r="E481" s="31"/>
      <c r="F481" s="33"/>
      <c r="G481" s="33"/>
      <c r="H481" s="33"/>
      <c r="I481" s="33"/>
      <c r="J481" s="34" t="str">
        <f t="shared" si="28"/>
        <v/>
      </c>
      <c r="K481" s="34" t="str">
        <f t="shared" si="29"/>
        <v/>
      </c>
      <c r="L481" s="34" t="str">
        <f t="shared" si="30"/>
        <v/>
      </c>
      <c r="M481" s="34" t="str">
        <f t="shared" si="31"/>
        <v/>
      </c>
    </row>
    <row r="482" spans="1:13" s="52" customFormat="1" ht="15" hidden="1" customHeight="1">
      <c r="A482" s="654"/>
      <c r="B482" s="637"/>
      <c r="C482" s="657"/>
      <c r="D482" s="180" t="s">
        <v>582</v>
      </c>
      <c r="E482" s="31"/>
      <c r="F482" s="33"/>
      <c r="G482" s="33"/>
      <c r="H482" s="33"/>
      <c r="I482" s="33"/>
      <c r="J482" s="34" t="str">
        <f t="shared" si="28"/>
        <v/>
      </c>
      <c r="K482" s="34" t="str">
        <f t="shared" si="29"/>
        <v/>
      </c>
      <c r="L482" s="34" t="str">
        <f t="shared" si="30"/>
        <v/>
      </c>
      <c r="M482" s="34" t="str">
        <f t="shared" si="31"/>
        <v/>
      </c>
    </row>
    <row r="483" spans="1:13" s="52" customFormat="1" ht="15" hidden="1" customHeight="1">
      <c r="A483" s="654"/>
      <c r="B483" s="637"/>
      <c r="C483" s="656" t="s">
        <v>6</v>
      </c>
      <c r="D483" s="180" t="s">
        <v>529</v>
      </c>
      <c r="E483" s="31"/>
      <c r="F483" s="33"/>
      <c r="G483" s="33"/>
      <c r="H483" s="33"/>
      <c r="I483" s="33"/>
      <c r="J483" s="34" t="str">
        <f t="shared" si="28"/>
        <v/>
      </c>
      <c r="K483" s="34" t="str">
        <f t="shared" si="29"/>
        <v/>
      </c>
      <c r="L483" s="34" t="str">
        <f t="shared" si="30"/>
        <v/>
      </c>
      <c r="M483" s="34" t="str">
        <f t="shared" si="31"/>
        <v/>
      </c>
    </row>
    <row r="484" spans="1:13" s="52" customFormat="1" ht="15" hidden="1" customHeight="1">
      <c r="A484" s="654"/>
      <c r="B484" s="637"/>
      <c r="C484" s="661"/>
      <c r="D484" s="181" t="s">
        <v>515</v>
      </c>
      <c r="E484" s="31"/>
      <c r="F484" s="33"/>
      <c r="G484" s="33"/>
      <c r="H484" s="33"/>
      <c r="I484" s="33"/>
      <c r="J484" s="34" t="str">
        <f t="shared" si="28"/>
        <v/>
      </c>
      <c r="K484" s="34" t="str">
        <f t="shared" si="29"/>
        <v/>
      </c>
      <c r="L484" s="34" t="str">
        <f t="shared" si="30"/>
        <v/>
      </c>
      <c r="M484" s="34" t="str">
        <f t="shared" si="31"/>
        <v/>
      </c>
    </row>
    <row r="485" spans="1:13" s="52" customFormat="1" ht="15" hidden="1" customHeight="1">
      <c r="A485" s="654"/>
      <c r="B485" s="637"/>
      <c r="C485" s="661"/>
      <c r="D485" s="181" t="s">
        <v>516</v>
      </c>
      <c r="E485" s="31"/>
      <c r="F485" s="33"/>
      <c r="G485" s="33"/>
      <c r="H485" s="33"/>
      <c r="I485" s="33"/>
      <c r="J485" s="34" t="str">
        <f t="shared" si="28"/>
        <v/>
      </c>
      <c r="K485" s="34" t="str">
        <f t="shared" si="29"/>
        <v/>
      </c>
      <c r="L485" s="34" t="str">
        <f t="shared" si="30"/>
        <v/>
      </c>
      <c r="M485" s="34" t="str">
        <f t="shared" si="31"/>
        <v/>
      </c>
    </row>
    <row r="486" spans="1:13" s="52" customFormat="1" ht="15" hidden="1" customHeight="1">
      <c r="A486" s="654"/>
      <c r="B486" s="637"/>
      <c r="C486" s="661"/>
      <c r="D486" s="181" t="s">
        <v>517</v>
      </c>
      <c r="E486" s="31"/>
      <c r="F486" s="33"/>
      <c r="G486" s="33"/>
      <c r="H486" s="33"/>
      <c r="I486" s="33"/>
      <c r="J486" s="34" t="str">
        <f t="shared" si="28"/>
        <v/>
      </c>
      <c r="K486" s="34" t="str">
        <f t="shared" si="29"/>
        <v/>
      </c>
      <c r="L486" s="34" t="str">
        <f t="shared" si="30"/>
        <v/>
      </c>
      <c r="M486" s="34" t="str">
        <f t="shared" si="31"/>
        <v/>
      </c>
    </row>
    <row r="487" spans="1:13" s="52" customFormat="1" ht="15" hidden="1" customHeight="1">
      <c r="A487" s="654"/>
      <c r="B487" s="637"/>
      <c r="C487" s="661"/>
      <c r="D487" s="180" t="s">
        <v>702</v>
      </c>
      <c r="E487" s="31"/>
      <c r="F487" s="33"/>
      <c r="G487" s="33"/>
      <c r="H487" s="33"/>
      <c r="I487" s="33"/>
      <c r="J487" s="34" t="str">
        <f t="shared" si="28"/>
        <v/>
      </c>
      <c r="K487" s="34" t="str">
        <f t="shared" si="29"/>
        <v/>
      </c>
      <c r="L487" s="34" t="str">
        <f t="shared" si="30"/>
        <v/>
      </c>
      <c r="M487" s="34" t="str">
        <f t="shared" si="31"/>
        <v/>
      </c>
    </row>
    <row r="488" spans="1:13" s="52" customFormat="1" ht="15" hidden="1" customHeight="1">
      <c r="A488" s="655"/>
      <c r="B488" s="637"/>
      <c r="C488" s="657"/>
      <c r="D488" s="181" t="s">
        <v>541</v>
      </c>
      <c r="E488" s="31"/>
      <c r="F488" s="33"/>
      <c r="G488" s="33"/>
      <c r="H488" s="33"/>
      <c r="I488" s="33"/>
      <c r="J488" s="34" t="str">
        <f t="shared" si="28"/>
        <v/>
      </c>
      <c r="K488" s="34" t="str">
        <f t="shared" si="29"/>
        <v/>
      </c>
      <c r="L488" s="34" t="str">
        <f t="shared" si="30"/>
        <v/>
      </c>
      <c r="M488" s="34" t="str">
        <f t="shared" si="31"/>
        <v/>
      </c>
    </row>
    <row r="489" spans="1:13" s="52" customFormat="1" ht="15" hidden="1" customHeight="1">
      <c r="A489" s="662">
        <v>20</v>
      </c>
      <c r="B489" s="636">
        <f>'1.Metas ATD H.'!B168</f>
        <v>0</v>
      </c>
      <c r="C489" s="656" t="s">
        <v>3</v>
      </c>
      <c r="D489" s="180" t="s">
        <v>529</v>
      </c>
      <c r="E489" s="31"/>
      <c r="F489" s="33"/>
      <c r="G489" s="33"/>
      <c r="H489" s="33"/>
      <c r="I489" s="33"/>
      <c r="J489" s="34" t="str">
        <f t="shared" si="28"/>
        <v/>
      </c>
      <c r="K489" s="34" t="str">
        <f t="shared" si="29"/>
        <v/>
      </c>
      <c r="L489" s="34" t="str">
        <f t="shared" si="30"/>
        <v/>
      </c>
      <c r="M489" s="34" t="str">
        <f t="shared" si="31"/>
        <v/>
      </c>
    </row>
    <row r="490" spans="1:13" s="52" customFormat="1" ht="15" hidden="1" customHeight="1">
      <c r="A490" s="663"/>
      <c r="B490" s="637"/>
      <c r="C490" s="661"/>
      <c r="D490" s="181" t="s">
        <v>515</v>
      </c>
      <c r="E490" s="31"/>
      <c r="F490" s="33"/>
      <c r="G490" s="33"/>
      <c r="H490" s="33"/>
      <c r="I490" s="33"/>
      <c r="J490" s="34" t="str">
        <f t="shared" si="28"/>
        <v/>
      </c>
      <c r="K490" s="34" t="str">
        <f t="shared" si="29"/>
        <v/>
      </c>
      <c r="L490" s="34" t="str">
        <f t="shared" si="30"/>
        <v/>
      </c>
      <c r="M490" s="34" t="str">
        <f t="shared" si="31"/>
        <v/>
      </c>
    </row>
    <row r="491" spans="1:13" s="52" customFormat="1" ht="15" hidden="1" customHeight="1">
      <c r="A491" s="663"/>
      <c r="B491" s="637"/>
      <c r="C491" s="661"/>
      <c r="D491" s="181" t="s">
        <v>516</v>
      </c>
      <c r="E491" s="31"/>
      <c r="F491" s="33"/>
      <c r="G491" s="33"/>
      <c r="H491" s="33"/>
      <c r="I491" s="33"/>
      <c r="J491" s="34" t="str">
        <f t="shared" si="28"/>
        <v/>
      </c>
      <c r="K491" s="34" t="str">
        <f t="shared" si="29"/>
        <v/>
      </c>
      <c r="L491" s="34" t="str">
        <f t="shared" si="30"/>
        <v/>
      </c>
      <c r="M491" s="34" t="str">
        <f t="shared" si="31"/>
        <v/>
      </c>
    </row>
    <row r="492" spans="1:13" s="52" customFormat="1" ht="15" hidden="1" customHeight="1">
      <c r="A492" s="663"/>
      <c r="B492" s="637"/>
      <c r="C492" s="661"/>
      <c r="D492" s="181" t="s">
        <v>517</v>
      </c>
      <c r="E492" s="31"/>
      <c r="F492" s="33"/>
      <c r="G492" s="33"/>
      <c r="H492" s="33"/>
      <c r="I492" s="33"/>
      <c r="J492" s="34" t="str">
        <f t="shared" si="28"/>
        <v/>
      </c>
      <c r="K492" s="34" t="str">
        <f t="shared" si="29"/>
        <v/>
      </c>
      <c r="L492" s="34" t="str">
        <f t="shared" si="30"/>
        <v/>
      </c>
      <c r="M492" s="34" t="str">
        <f t="shared" si="31"/>
        <v/>
      </c>
    </row>
    <row r="493" spans="1:13" s="52" customFormat="1" ht="15" hidden="1" customHeight="1">
      <c r="A493" s="663"/>
      <c r="B493" s="637"/>
      <c r="C493" s="661"/>
      <c r="D493" s="180" t="s">
        <v>702</v>
      </c>
      <c r="E493" s="31"/>
      <c r="F493" s="33"/>
      <c r="G493" s="33"/>
      <c r="H493" s="33"/>
      <c r="I493" s="33"/>
      <c r="J493" s="34" t="str">
        <f t="shared" si="28"/>
        <v/>
      </c>
      <c r="K493" s="34" t="str">
        <f t="shared" si="29"/>
        <v/>
      </c>
      <c r="L493" s="34" t="str">
        <f t="shared" si="30"/>
        <v/>
      </c>
      <c r="M493" s="34" t="str">
        <f t="shared" si="31"/>
        <v/>
      </c>
    </row>
    <row r="494" spans="1:13" s="52" customFormat="1" ht="15" hidden="1" customHeight="1">
      <c r="A494" s="663"/>
      <c r="B494" s="637"/>
      <c r="C494" s="657"/>
      <c r="D494" s="181" t="s">
        <v>541</v>
      </c>
      <c r="E494" s="31"/>
      <c r="F494" s="33"/>
      <c r="G494" s="33"/>
      <c r="H494" s="33"/>
      <c r="I494" s="33"/>
      <c r="J494" s="34" t="str">
        <f t="shared" si="28"/>
        <v/>
      </c>
      <c r="K494" s="34" t="str">
        <f t="shared" si="29"/>
        <v/>
      </c>
      <c r="L494" s="34" t="str">
        <f t="shared" si="30"/>
        <v/>
      </c>
      <c r="M494" s="34" t="str">
        <f t="shared" si="31"/>
        <v/>
      </c>
    </row>
    <row r="495" spans="1:13" s="52" customFormat="1" ht="15" hidden="1" customHeight="1">
      <c r="A495" s="663"/>
      <c r="B495" s="637"/>
      <c r="C495" s="656" t="s">
        <v>4</v>
      </c>
      <c r="D495" s="180" t="s">
        <v>529</v>
      </c>
      <c r="E495" s="31"/>
      <c r="F495" s="33"/>
      <c r="G495" s="33"/>
      <c r="H495" s="33"/>
      <c r="I495" s="33"/>
      <c r="J495" s="34" t="str">
        <f t="shared" si="28"/>
        <v/>
      </c>
      <c r="K495" s="34" t="str">
        <f t="shared" si="29"/>
        <v/>
      </c>
      <c r="L495" s="34" t="str">
        <f t="shared" si="30"/>
        <v/>
      </c>
      <c r="M495" s="34" t="str">
        <f t="shared" si="31"/>
        <v/>
      </c>
    </row>
    <row r="496" spans="1:13" s="52" customFormat="1" ht="15" hidden="1" customHeight="1">
      <c r="A496" s="663"/>
      <c r="B496" s="637"/>
      <c r="C496" s="661"/>
      <c r="D496" s="181" t="s">
        <v>515</v>
      </c>
      <c r="E496" s="31"/>
      <c r="F496" s="33"/>
      <c r="G496" s="33"/>
      <c r="H496" s="33"/>
      <c r="I496" s="33"/>
      <c r="J496" s="34" t="str">
        <f t="shared" si="28"/>
        <v/>
      </c>
      <c r="K496" s="34" t="str">
        <f t="shared" si="29"/>
        <v/>
      </c>
      <c r="L496" s="34" t="str">
        <f t="shared" si="30"/>
        <v/>
      </c>
      <c r="M496" s="34" t="str">
        <f t="shared" si="31"/>
        <v/>
      </c>
    </row>
    <row r="497" spans="1:13" s="52" customFormat="1" ht="15" hidden="1" customHeight="1">
      <c r="A497" s="663"/>
      <c r="B497" s="637"/>
      <c r="C497" s="661"/>
      <c r="D497" s="181" t="s">
        <v>516</v>
      </c>
      <c r="E497" s="31"/>
      <c r="F497" s="33"/>
      <c r="G497" s="33"/>
      <c r="H497" s="33"/>
      <c r="I497" s="33"/>
      <c r="J497" s="34" t="str">
        <f t="shared" si="28"/>
        <v/>
      </c>
      <c r="K497" s="34" t="str">
        <f t="shared" si="29"/>
        <v/>
      </c>
      <c r="L497" s="34" t="str">
        <f t="shared" si="30"/>
        <v/>
      </c>
      <c r="M497" s="34" t="str">
        <f t="shared" si="31"/>
        <v/>
      </c>
    </row>
    <row r="498" spans="1:13" s="52" customFormat="1" ht="15" hidden="1" customHeight="1">
      <c r="A498" s="663"/>
      <c r="B498" s="637"/>
      <c r="C498" s="661"/>
      <c r="D498" s="181" t="s">
        <v>517</v>
      </c>
      <c r="E498" s="31"/>
      <c r="F498" s="33"/>
      <c r="G498" s="33"/>
      <c r="H498" s="33"/>
      <c r="I498" s="33"/>
      <c r="J498" s="34" t="str">
        <f t="shared" si="28"/>
        <v/>
      </c>
      <c r="K498" s="34" t="str">
        <f t="shared" si="29"/>
        <v/>
      </c>
      <c r="L498" s="34" t="str">
        <f t="shared" si="30"/>
        <v/>
      </c>
      <c r="M498" s="34" t="str">
        <f t="shared" si="31"/>
        <v/>
      </c>
    </row>
    <row r="499" spans="1:13" s="52" customFormat="1" ht="15" hidden="1" customHeight="1">
      <c r="A499" s="663"/>
      <c r="B499" s="637"/>
      <c r="C499" s="661"/>
      <c r="D499" s="180" t="s">
        <v>702</v>
      </c>
      <c r="E499" s="31"/>
      <c r="F499" s="33"/>
      <c r="G499" s="33"/>
      <c r="H499" s="33"/>
      <c r="I499" s="33"/>
      <c r="J499" s="34" t="str">
        <f t="shared" si="28"/>
        <v/>
      </c>
      <c r="K499" s="34" t="str">
        <f t="shared" si="29"/>
        <v/>
      </c>
      <c r="L499" s="34" t="str">
        <f t="shared" si="30"/>
        <v/>
      </c>
      <c r="M499" s="34" t="str">
        <f t="shared" si="31"/>
        <v/>
      </c>
    </row>
    <row r="500" spans="1:13" s="52" customFormat="1" ht="15" hidden="1" customHeight="1">
      <c r="A500" s="663"/>
      <c r="B500" s="637"/>
      <c r="C500" s="657"/>
      <c r="D500" s="181" t="s">
        <v>541</v>
      </c>
      <c r="E500" s="31"/>
      <c r="F500" s="33"/>
      <c r="G500" s="33"/>
      <c r="H500" s="33"/>
      <c r="I500" s="33"/>
      <c r="J500" s="34" t="str">
        <f t="shared" si="28"/>
        <v/>
      </c>
      <c r="K500" s="34" t="str">
        <f t="shared" si="29"/>
        <v/>
      </c>
      <c r="L500" s="34" t="str">
        <f t="shared" si="30"/>
        <v/>
      </c>
      <c r="M500" s="34" t="str">
        <f t="shared" si="31"/>
        <v/>
      </c>
    </row>
    <row r="501" spans="1:13" s="52" customFormat="1" ht="15" hidden="1" customHeight="1">
      <c r="A501" s="663"/>
      <c r="B501" s="637"/>
      <c r="C501" s="656" t="s">
        <v>5</v>
      </c>
      <c r="D501" s="180" t="s">
        <v>529</v>
      </c>
      <c r="E501" s="31"/>
      <c r="F501" s="33"/>
      <c r="G501" s="33"/>
      <c r="H501" s="33"/>
      <c r="I501" s="33"/>
      <c r="J501" s="34" t="str">
        <f t="shared" si="28"/>
        <v/>
      </c>
      <c r="K501" s="34" t="str">
        <f t="shared" si="29"/>
        <v/>
      </c>
      <c r="L501" s="34" t="str">
        <f t="shared" si="30"/>
        <v/>
      </c>
      <c r="M501" s="34" t="str">
        <f t="shared" si="31"/>
        <v/>
      </c>
    </row>
    <row r="502" spans="1:13" s="52" customFormat="1" ht="15" hidden="1" customHeight="1">
      <c r="A502" s="663"/>
      <c r="B502" s="637"/>
      <c r="C502" s="661"/>
      <c r="D502" s="181" t="s">
        <v>515</v>
      </c>
      <c r="E502" s="31"/>
      <c r="F502" s="33"/>
      <c r="G502" s="33"/>
      <c r="H502" s="33"/>
      <c r="I502" s="33"/>
      <c r="J502" s="34" t="str">
        <f t="shared" si="28"/>
        <v/>
      </c>
      <c r="K502" s="34" t="str">
        <f t="shared" si="29"/>
        <v/>
      </c>
      <c r="L502" s="34" t="str">
        <f t="shared" si="30"/>
        <v/>
      </c>
      <c r="M502" s="34" t="str">
        <f t="shared" si="31"/>
        <v/>
      </c>
    </row>
    <row r="503" spans="1:13" s="52" customFormat="1" ht="15" hidden="1" customHeight="1">
      <c r="A503" s="663"/>
      <c r="B503" s="637"/>
      <c r="C503" s="661"/>
      <c r="D503" s="181" t="s">
        <v>516</v>
      </c>
      <c r="E503" s="31"/>
      <c r="F503" s="33"/>
      <c r="G503" s="33"/>
      <c r="H503" s="33"/>
      <c r="I503" s="33"/>
      <c r="J503" s="34" t="str">
        <f t="shared" si="28"/>
        <v/>
      </c>
      <c r="K503" s="34" t="str">
        <f t="shared" si="29"/>
        <v/>
      </c>
      <c r="L503" s="34" t="str">
        <f t="shared" si="30"/>
        <v/>
      </c>
      <c r="M503" s="34" t="str">
        <f t="shared" si="31"/>
        <v/>
      </c>
    </row>
    <row r="504" spans="1:13" s="52" customFormat="1" ht="15" hidden="1" customHeight="1">
      <c r="A504" s="663"/>
      <c r="B504" s="637"/>
      <c r="C504" s="661"/>
      <c r="D504" s="181" t="s">
        <v>517</v>
      </c>
      <c r="E504" s="31"/>
      <c r="F504" s="33"/>
      <c r="G504" s="33"/>
      <c r="H504" s="33"/>
      <c r="I504" s="33"/>
      <c r="J504" s="34" t="str">
        <f t="shared" si="28"/>
        <v/>
      </c>
      <c r="K504" s="34" t="str">
        <f t="shared" si="29"/>
        <v/>
      </c>
      <c r="L504" s="34" t="str">
        <f t="shared" si="30"/>
        <v/>
      </c>
      <c r="M504" s="34" t="str">
        <f t="shared" si="31"/>
        <v/>
      </c>
    </row>
    <row r="505" spans="1:13" s="52" customFormat="1" ht="15" hidden="1" customHeight="1">
      <c r="A505" s="663"/>
      <c r="B505" s="637"/>
      <c r="C505" s="661"/>
      <c r="D505" s="180" t="s">
        <v>702</v>
      </c>
      <c r="E505" s="31"/>
      <c r="F505" s="33"/>
      <c r="G505" s="33"/>
      <c r="H505" s="33"/>
      <c r="I505" s="33"/>
      <c r="J505" s="34" t="str">
        <f t="shared" si="28"/>
        <v/>
      </c>
      <c r="K505" s="34" t="str">
        <f t="shared" si="29"/>
        <v/>
      </c>
      <c r="L505" s="34" t="str">
        <f t="shared" si="30"/>
        <v/>
      </c>
      <c r="M505" s="34" t="str">
        <f t="shared" si="31"/>
        <v/>
      </c>
    </row>
    <row r="506" spans="1:13" s="52" customFormat="1" ht="15" hidden="1" customHeight="1">
      <c r="A506" s="663"/>
      <c r="B506" s="637"/>
      <c r="C506" s="661"/>
      <c r="D506" s="181" t="s">
        <v>541</v>
      </c>
      <c r="E506" s="31"/>
      <c r="F506" s="33"/>
      <c r="G506" s="33"/>
      <c r="H506" s="33"/>
      <c r="I506" s="33"/>
      <c r="J506" s="34" t="str">
        <f t="shared" si="28"/>
        <v/>
      </c>
      <c r="K506" s="34" t="str">
        <f t="shared" si="29"/>
        <v/>
      </c>
      <c r="L506" s="34" t="str">
        <f t="shared" si="30"/>
        <v/>
      </c>
      <c r="M506" s="34" t="str">
        <f t="shared" si="31"/>
        <v/>
      </c>
    </row>
    <row r="507" spans="1:13" s="52" customFormat="1" ht="15" hidden="1" customHeight="1">
      <c r="A507" s="663"/>
      <c r="B507" s="637"/>
      <c r="C507" s="657"/>
      <c r="D507" s="180" t="s">
        <v>582</v>
      </c>
      <c r="E507" s="31"/>
      <c r="F507" s="33"/>
      <c r="G507" s="33"/>
      <c r="H507" s="33"/>
      <c r="I507" s="33"/>
      <c r="J507" s="34" t="str">
        <f t="shared" si="28"/>
        <v/>
      </c>
      <c r="K507" s="34" t="str">
        <f t="shared" si="29"/>
        <v/>
      </c>
      <c r="L507" s="34" t="str">
        <f t="shared" si="30"/>
        <v/>
      </c>
      <c r="M507" s="34" t="str">
        <f t="shared" si="31"/>
        <v/>
      </c>
    </row>
    <row r="508" spans="1:13" s="52" customFormat="1" ht="15" hidden="1" customHeight="1">
      <c r="A508" s="663"/>
      <c r="B508" s="637"/>
      <c r="C508" s="656" t="s">
        <v>6</v>
      </c>
      <c r="D508" s="180" t="s">
        <v>529</v>
      </c>
      <c r="E508" s="31"/>
      <c r="F508" s="33"/>
      <c r="G508" s="33"/>
      <c r="H508" s="33"/>
      <c r="I508" s="33"/>
      <c r="J508" s="34" t="str">
        <f t="shared" si="28"/>
        <v/>
      </c>
      <c r="K508" s="34" t="str">
        <f t="shared" si="29"/>
        <v/>
      </c>
      <c r="L508" s="34" t="str">
        <f t="shared" si="30"/>
        <v/>
      </c>
      <c r="M508" s="34" t="str">
        <f t="shared" si="31"/>
        <v/>
      </c>
    </row>
    <row r="509" spans="1:13" s="52" customFormat="1" ht="15" hidden="1" customHeight="1">
      <c r="A509" s="663"/>
      <c r="B509" s="637"/>
      <c r="C509" s="661"/>
      <c r="D509" s="181" t="s">
        <v>515</v>
      </c>
      <c r="E509" s="31"/>
      <c r="F509" s="33"/>
      <c r="G509" s="33"/>
      <c r="H509" s="33"/>
      <c r="I509" s="33"/>
      <c r="J509" s="34" t="str">
        <f t="shared" si="28"/>
        <v/>
      </c>
      <c r="K509" s="34" t="str">
        <f t="shared" si="29"/>
        <v/>
      </c>
      <c r="L509" s="34" t="str">
        <f t="shared" si="30"/>
        <v/>
      </c>
      <c r="M509" s="34" t="str">
        <f t="shared" si="31"/>
        <v/>
      </c>
    </row>
    <row r="510" spans="1:13" s="52" customFormat="1" ht="15" hidden="1" customHeight="1">
      <c r="A510" s="663"/>
      <c r="B510" s="637"/>
      <c r="C510" s="661"/>
      <c r="D510" s="181" t="s">
        <v>516</v>
      </c>
      <c r="E510" s="31"/>
      <c r="F510" s="33"/>
      <c r="G510" s="33"/>
      <c r="H510" s="33"/>
      <c r="I510" s="33"/>
      <c r="J510" s="34" t="str">
        <f t="shared" si="28"/>
        <v/>
      </c>
      <c r="K510" s="34" t="str">
        <f t="shared" si="29"/>
        <v/>
      </c>
      <c r="L510" s="34" t="str">
        <f t="shared" si="30"/>
        <v/>
      </c>
      <c r="M510" s="34" t="str">
        <f t="shared" si="31"/>
        <v/>
      </c>
    </row>
    <row r="511" spans="1:13" s="52" customFormat="1" ht="15" hidden="1" customHeight="1">
      <c r="A511" s="663"/>
      <c r="B511" s="637"/>
      <c r="C511" s="661"/>
      <c r="D511" s="181" t="s">
        <v>517</v>
      </c>
      <c r="E511" s="31"/>
      <c r="F511" s="33"/>
      <c r="G511" s="33"/>
      <c r="H511" s="33"/>
      <c r="I511" s="33"/>
      <c r="J511" s="34" t="str">
        <f t="shared" si="28"/>
        <v/>
      </c>
      <c r="K511" s="34" t="str">
        <f t="shared" si="29"/>
        <v/>
      </c>
      <c r="L511" s="34" t="str">
        <f t="shared" si="30"/>
        <v/>
      </c>
      <c r="M511" s="34" t="str">
        <f t="shared" si="31"/>
        <v/>
      </c>
    </row>
    <row r="512" spans="1:13" s="52" customFormat="1" ht="15" hidden="1" customHeight="1">
      <c r="A512" s="663"/>
      <c r="B512" s="637"/>
      <c r="C512" s="661"/>
      <c r="D512" s="180" t="s">
        <v>702</v>
      </c>
      <c r="E512" s="31"/>
      <c r="F512" s="33"/>
      <c r="G512" s="33"/>
      <c r="H512" s="33"/>
      <c r="I512" s="33"/>
      <c r="J512" s="34" t="str">
        <f t="shared" si="28"/>
        <v/>
      </c>
      <c r="K512" s="34" t="str">
        <f t="shared" si="29"/>
        <v/>
      </c>
      <c r="L512" s="34" t="str">
        <f t="shared" si="30"/>
        <v/>
      </c>
      <c r="M512" s="34" t="str">
        <f t="shared" si="31"/>
        <v/>
      </c>
    </row>
    <row r="513" spans="1:13" s="52" customFormat="1" ht="15" hidden="1" customHeight="1">
      <c r="A513" s="664"/>
      <c r="B513" s="637"/>
      <c r="C513" s="657"/>
      <c r="D513" s="181" t="s">
        <v>541</v>
      </c>
      <c r="E513" s="31"/>
      <c r="F513" s="33"/>
      <c r="G513" s="33"/>
      <c r="H513" s="33"/>
      <c r="I513" s="33"/>
      <c r="J513" s="34" t="str">
        <f t="shared" si="28"/>
        <v/>
      </c>
      <c r="K513" s="34" t="str">
        <f t="shared" si="29"/>
        <v/>
      </c>
      <c r="L513" s="34" t="str">
        <f t="shared" si="30"/>
        <v/>
      </c>
      <c r="M513" s="34" t="str">
        <f t="shared" si="31"/>
        <v/>
      </c>
    </row>
    <row r="514" spans="1:13" s="52" customFormat="1" ht="15" hidden="1" customHeight="1">
      <c r="A514" s="653">
        <v>21</v>
      </c>
      <c r="B514" s="636">
        <f>'1.Metas ATD H.'!B176</f>
        <v>0</v>
      </c>
      <c r="C514" s="656" t="s">
        <v>3</v>
      </c>
      <c r="D514" s="180" t="s">
        <v>529</v>
      </c>
      <c r="E514" s="31"/>
      <c r="F514" s="33"/>
      <c r="G514" s="33"/>
      <c r="H514" s="33"/>
      <c r="I514" s="33"/>
      <c r="J514" s="34" t="str">
        <f t="shared" si="28"/>
        <v/>
      </c>
      <c r="K514" s="34" t="str">
        <f t="shared" si="29"/>
        <v/>
      </c>
      <c r="L514" s="34" t="str">
        <f t="shared" si="30"/>
        <v/>
      </c>
      <c r="M514" s="34" t="str">
        <f t="shared" si="31"/>
        <v/>
      </c>
    </row>
    <row r="515" spans="1:13" s="52" customFormat="1" ht="15" hidden="1" customHeight="1">
      <c r="A515" s="654"/>
      <c r="B515" s="637"/>
      <c r="C515" s="661"/>
      <c r="D515" s="181" t="s">
        <v>515</v>
      </c>
      <c r="E515" s="31"/>
      <c r="F515" s="33"/>
      <c r="G515" s="33"/>
      <c r="H515" s="33"/>
      <c r="I515" s="33"/>
      <c r="J515" s="34" t="str">
        <f t="shared" si="28"/>
        <v/>
      </c>
      <c r="K515" s="34" t="str">
        <f t="shared" si="29"/>
        <v/>
      </c>
      <c r="L515" s="34" t="str">
        <f t="shared" si="30"/>
        <v/>
      </c>
      <c r="M515" s="34" t="str">
        <f t="shared" si="31"/>
        <v/>
      </c>
    </row>
    <row r="516" spans="1:13" s="52" customFormat="1" ht="15" hidden="1" customHeight="1">
      <c r="A516" s="654"/>
      <c r="B516" s="637"/>
      <c r="C516" s="661"/>
      <c r="D516" s="181" t="s">
        <v>516</v>
      </c>
      <c r="E516" s="31"/>
      <c r="F516" s="33"/>
      <c r="G516" s="33"/>
      <c r="H516" s="33"/>
      <c r="I516" s="33"/>
      <c r="J516" s="34" t="str">
        <f t="shared" si="28"/>
        <v/>
      </c>
      <c r="K516" s="34" t="str">
        <f t="shared" si="29"/>
        <v/>
      </c>
      <c r="L516" s="34" t="str">
        <f t="shared" si="30"/>
        <v/>
      </c>
      <c r="M516" s="34" t="str">
        <f t="shared" si="31"/>
        <v/>
      </c>
    </row>
    <row r="517" spans="1:13" s="52" customFormat="1" ht="15" hidden="1" customHeight="1">
      <c r="A517" s="654"/>
      <c r="B517" s="637"/>
      <c r="C517" s="661"/>
      <c r="D517" s="181" t="s">
        <v>517</v>
      </c>
      <c r="E517" s="31"/>
      <c r="F517" s="33"/>
      <c r="G517" s="33"/>
      <c r="H517" s="33"/>
      <c r="I517" s="33"/>
      <c r="J517" s="34" t="str">
        <f t="shared" si="28"/>
        <v/>
      </c>
      <c r="K517" s="34" t="str">
        <f t="shared" si="29"/>
        <v/>
      </c>
      <c r="L517" s="34" t="str">
        <f t="shared" si="30"/>
        <v/>
      </c>
      <c r="M517" s="34" t="str">
        <f t="shared" si="31"/>
        <v/>
      </c>
    </row>
    <row r="518" spans="1:13" s="52" customFormat="1" ht="15" hidden="1" customHeight="1">
      <c r="A518" s="654"/>
      <c r="B518" s="637"/>
      <c r="C518" s="661"/>
      <c r="D518" s="180" t="s">
        <v>702</v>
      </c>
      <c r="E518" s="31"/>
      <c r="F518" s="33"/>
      <c r="G518" s="33"/>
      <c r="H518" s="33"/>
      <c r="I518" s="33"/>
      <c r="J518" s="34" t="str">
        <f t="shared" si="28"/>
        <v/>
      </c>
      <c r="K518" s="34" t="str">
        <f t="shared" si="29"/>
        <v/>
      </c>
      <c r="L518" s="34" t="str">
        <f t="shared" si="30"/>
        <v/>
      </c>
      <c r="M518" s="34" t="str">
        <f t="shared" si="31"/>
        <v/>
      </c>
    </row>
    <row r="519" spans="1:13" s="52" customFormat="1" ht="15" hidden="1" customHeight="1">
      <c r="A519" s="654"/>
      <c r="B519" s="637"/>
      <c r="C519" s="657"/>
      <c r="D519" s="181" t="s">
        <v>541</v>
      </c>
      <c r="E519" s="31"/>
      <c r="F519" s="33"/>
      <c r="G519" s="33"/>
      <c r="H519" s="33"/>
      <c r="I519" s="33"/>
      <c r="J519" s="34" t="str">
        <f t="shared" si="28"/>
        <v/>
      </c>
      <c r="K519" s="34" t="str">
        <f t="shared" si="29"/>
        <v/>
      </c>
      <c r="L519" s="34" t="str">
        <f t="shared" si="30"/>
        <v/>
      </c>
      <c r="M519" s="34" t="str">
        <f t="shared" si="31"/>
        <v/>
      </c>
    </row>
    <row r="520" spans="1:13" s="52" customFormat="1" ht="15" hidden="1" customHeight="1">
      <c r="A520" s="654"/>
      <c r="B520" s="637"/>
      <c r="C520" s="656" t="s">
        <v>4</v>
      </c>
      <c r="D520" s="180" t="s">
        <v>529</v>
      </c>
      <c r="E520" s="31"/>
      <c r="F520" s="33"/>
      <c r="G520" s="33"/>
      <c r="H520" s="33"/>
      <c r="I520" s="33"/>
      <c r="J520" s="34" t="str">
        <f t="shared" si="28"/>
        <v/>
      </c>
      <c r="K520" s="34" t="str">
        <f t="shared" si="29"/>
        <v/>
      </c>
      <c r="L520" s="34" t="str">
        <f t="shared" si="30"/>
        <v/>
      </c>
      <c r="M520" s="34" t="str">
        <f t="shared" si="31"/>
        <v/>
      </c>
    </row>
    <row r="521" spans="1:13" s="52" customFormat="1" ht="15" hidden="1" customHeight="1">
      <c r="A521" s="654"/>
      <c r="B521" s="637"/>
      <c r="C521" s="661"/>
      <c r="D521" s="181" t="s">
        <v>515</v>
      </c>
      <c r="E521" s="31"/>
      <c r="F521" s="33"/>
      <c r="G521" s="33"/>
      <c r="H521" s="33"/>
      <c r="I521" s="33"/>
      <c r="J521" s="34" t="str">
        <f t="shared" si="28"/>
        <v/>
      </c>
      <c r="K521" s="34" t="str">
        <f t="shared" si="29"/>
        <v/>
      </c>
      <c r="L521" s="34" t="str">
        <f t="shared" si="30"/>
        <v/>
      </c>
      <c r="M521" s="34" t="str">
        <f t="shared" si="31"/>
        <v/>
      </c>
    </row>
    <row r="522" spans="1:13" s="52" customFormat="1" ht="15" hidden="1" customHeight="1">
      <c r="A522" s="654"/>
      <c r="B522" s="637"/>
      <c r="C522" s="661"/>
      <c r="D522" s="181" t="s">
        <v>516</v>
      </c>
      <c r="E522" s="31"/>
      <c r="F522" s="33"/>
      <c r="G522" s="33"/>
      <c r="H522" s="33"/>
      <c r="I522" s="33"/>
      <c r="J522" s="34" t="str">
        <f t="shared" si="28"/>
        <v/>
      </c>
      <c r="K522" s="34" t="str">
        <f t="shared" si="29"/>
        <v/>
      </c>
      <c r="L522" s="34" t="str">
        <f t="shared" si="30"/>
        <v/>
      </c>
      <c r="M522" s="34" t="str">
        <f t="shared" si="31"/>
        <v/>
      </c>
    </row>
    <row r="523" spans="1:13" s="52" customFormat="1" ht="15" hidden="1" customHeight="1">
      <c r="A523" s="654"/>
      <c r="B523" s="637"/>
      <c r="C523" s="661"/>
      <c r="D523" s="181" t="s">
        <v>517</v>
      </c>
      <c r="E523" s="31"/>
      <c r="F523" s="33"/>
      <c r="G523" s="33"/>
      <c r="H523" s="33"/>
      <c r="I523" s="33"/>
      <c r="J523" s="34" t="str">
        <f t="shared" si="28"/>
        <v/>
      </c>
      <c r="K523" s="34" t="str">
        <f t="shared" si="29"/>
        <v/>
      </c>
      <c r="L523" s="34" t="str">
        <f t="shared" si="30"/>
        <v/>
      </c>
      <c r="M523" s="34" t="str">
        <f t="shared" si="31"/>
        <v/>
      </c>
    </row>
    <row r="524" spans="1:13" s="52" customFormat="1" ht="15" hidden="1" customHeight="1">
      <c r="A524" s="654"/>
      <c r="B524" s="637"/>
      <c r="C524" s="661"/>
      <c r="D524" s="180" t="s">
        <v>702</v>
      </c>
      <c r="E524" s="31"/>
      <c r="F524" s="33"/>
      <c r="G524" s="33"/>
      <c r="H524" s="33"/>
      <c r="I524" s="33"/>
      <c r="J524" s="34" t="str">
        <f t="shared" si="28"/>
        <v/>
      </c>
      <c r="K524" s="34" t="str">
        <f t="shared" si="29"/>
        <v/>
      </c>
      <c r="L524" s="34" t="str">
        <f t="shared" si="30"/>
        <v/>
      </c>
      <c r="M524" s="34" t="str">
        <f t="shared" si="31"/>
        <v/>
      </c>
    </row>
    <row r="525" spans="1:13" s="52" customFormat="1" ht="15" hidden="1" customHeight="1">
      <c r="A525" s="654"/>
      <c r="B525" s="637"/>
      <c r="C525" s="657"/>
      <c r="D525" s="181" t="s">
        <v>541</v>
      </c>
      <c r="E525" s="31"/>
      <c r="F525" s="33"/>
      <c r="G525" s="33"/>
      <c r="H525" s="33"/>
      <c r="I525" s="33"/>
      <c r="J525" s="34" t="str">
        <f t="shared" si="28"/>
        <v/>
      </c>
      <c r="K525" s="34" t="str">
        <f t="shared" si="29"/>
        <v/>
      </c>
      <c r="L525" s="34" t="str">
        <f t="shared" si="30"/>
        <v/>
      </c>
      <c r="M525" s="34" t="str">
        <f t="shared" si="31"/>
        <v/>
      </c>
    </row>
    <row r="526" spans="1:13" s="52" customFormat="1" ht="15" hidden="1" customHeight="1">
      <c r="A526" s="654"/>
      <c r="B526" s="637"/>
      <c r="C526" s="656" t="s">
        <v>5</v>
      </c>
      <c r="D526" s="180" t="s">
        <v>529</v>
      </c>
      <c r="E526" s="31"/>
      <c r="F526" s="33"/>
      <c r="G526" s="33"/>
      <c r="H526" s="33"/>
      <c r="I526" s="33"/>
      <c r="J526" s="34" t="str">
        <f t="shared" ref="J526:J589" si="32">IFERROR((F526/E526),"")</f>
        <v/>
      </c>
      <c r="K526" s="34" t="str">
        <f t="shared" ref="K526:K589" si="33">IFERROR(((F526+G526)/E526),"")</f>
        <v/>
      </c>
      <c r="L526" s="34" t="str">
        <f t="shared" ref="L526:L589" si="34">IFERROR(((F526+G526+H526)/E526),"")</f>
        <v/>
      </c>
      <c r="M526" s="34" t="str">
        <f t="shared" ref="M526:M589" si="35">IFERROR(((F526+G526+H526+I526)/E526),"")</f>
        <v/>
      </c>
    </row>
    <row r="527" spans="1:13" s="52" customFormat="1" ht="15" hidden="1" customHeight="1">
      <c r="A527" s="654"/>
      <c r="B527" s="637"/>
      <c r="C527" s="661"/>
      <c r="D527" s="181" t="s">
        <v>515</v>
      </c>
      <c r="E527" s="31"/>
      <c r="F527" s="33"/>
      <c r="G527" s="33"/>
      <c r="H527" s="33"/>
      <c r="I527" s="33"/>
      <c r="J527" s="34" t="str">
        <f t="shared" si="32"/>
        <v/>
      </c>
      <c r="K527" s="34" t="str">
        <f t="shared" si="33"/>
        <v/>
      </c>
      <c r="L527" s="34" t="str">
        <f t="shared" si="34"/>
        <v/>
      </c>
      <c r="M527" s="34" t="str">
        <f t="shared" si="35"/>
        <v/>
      </c>
    </row>
    <row r="528" spans="1:13" s="52" customFormat="1" ht="15" hidden="1" customHeight="1">
      <c r="A528" s="654"/>
      <c r="B528" s="637"/>
      <c r="C528" s="661"/>
      <c r="D528" s="181" t="s">
        <v>516</v>
      </c>
      <c r="E528" s="31"/>
      <c r="F528" s="33"/>
      <c r="G528" s="33"/>
      <c r="H528" s="33"/>
      <c r="I528" s="33"/>
      <c r="J528" s="34" t="str">
        <f t="shared" si="32"/>
        <v/>
      </c>
      <c r="K528" s="34" t="str">
        <f t="shared" si="33"/>
        <v/>
      </c>
      <c r="L528" s="34" t="str">
        <f t="shared" si="34"/>
        <v/>
      </c>
      <c r="M528" s="34" t="str">
        <f t="shared" si="35"/>
        <v/>
      </c>
    </row>
    <row r="529" spans="1:13" s="52" customFormat="1" ht="15" hidden="1" customHeight="1">
      <c r="A529" s="654"/>
      <c r="B529" s="637"/>
      <c r="C529" s="661"/>
      <c r="D529" s="181" t="s">
        <v>517</v>
      </c>
      <c r="E529" s="31"/>
      <c r="F529" s="33"/>
      <c r="G529" s="33"/>
      <c r="H529" s="33"/>
      <c r="I529" s="33"/>
      <c r="J529" s="34" t="str">
        <f t="shared" si="32"/>
        <v/>
      </c>
      <c r="K529" s="34" t="str">
        <f t="shared" si="33"/>
        <v/>
      </c>
      <c r="L529" s="34" t="str">
        <f t="shared" si="34"/>
        <v/>
      </c>
      <c r="M529" s="34" t="str">
        <f t="shared" si="35"/>
        <v/>
      </c>
    </row>
    <row r="530" spans="1:13" s="52" customFormat="1" ht="15" hidden="1" customHeight="1">
      <c r="A530" s="654"/>
      <c r="B530" s="637"/>
      <c r="C530" s="661"/>
      <c r="D530" s="180" t="s">
        <v>702</v>
      </c>
      <c r="E530" s="31"/>
      <c r="F530" s="33"/>
      <c r="G530" s="33"/>
      <c r="H530" s="33"/>
      <c r="I530" s="33"/>
      <c r="J530" s="34" t="str">
        <f t="shared" si="32"/>
        <v/>
      </c>
      <c r="K530" s="34" t="str">
        <f t="shared" si="33"/>
        <v/>
      </c>
      <c r="L530" s="34" t="str">
        <f t="shared" si="34"/>
        <v/>
      </c>
      <c r="M530" s="34" t="str">
        <f t="shared" si="35"/>
        <v/>
      </c>
    </row>
    <row r="531" spans="1:13" s="52" customFormat="1" ht="15" hidden="1" customHeight="1">
      <c r="A531" s="654"/>
      <c r="B531" s="637"/>
      <c r="C531" s="661"/>
      <c r="D531" s="181" t="s">
        <v>541</v>
      </c>
      <c r="E531" s="31"/>
      <c r="F531" s="33"/>
      <c r="G531" s="33"/>
      <c r="H531" s="33"/>
      <c r="I531" s="33"/>
      <c r="J531" s="34" t="str">
        <f t="shared" si="32"/>
        <v/>
      </c>
      <c r="K531" s="34" t="str">
        <f t="shared" si="33"/>
        <v/>
      </c>
      <c r="L531" s="34" t="str">
        <f t="shared" si="34"/>
        <v/>
      </c>
      <c r="M531" s="34" t="str">
        <f t="shared" si="35"/>
        <v/>
      </c>
    </row>
    <row r="532" spans="1:13" s="52" customFormat="1" ht="15" hidden="1" customHeight="1">
      <c r="A532" s="654"/>
      <c r="B532" s="637"/>
      <c r="C532" s="657"/>
      <c r="D532" s="180" t="s">
        <v>582</v>
      </c>
      <c r="E532" s="31"/>
      <c r="F532" s="33"/>
      <c r="G532" s="33"/>
      <c r="H532" s="33"/>
      <c r="I532" s="33"/>
      <c r="J532" s="34" t="str">
        <f t="shared" si="32"/>
        <v/>
      </c>
      <c r="K532" s="34" t="str">
        <f t="shared" si="33"/>
        <v/>
      </c>
      <c r="L532" s="34" t="str">
        <f t="shared" si="34"/>
        <v/>
      </c>
      <c r="M532" s="34" t="str">
        <f t="shared" si="35"/>
        <v/>
      </c>
    </row>
    <row r="533" spans="1:13" s="52" customFormat="1" ht="15" hidden="1" customHeight="1">
      <c r="A533" s="654"/>
      <c r="B533" s="637"/>
      <c r="C533" s="656" t="s">
        <v>6</v>
      </c>
      <c r="D533" s="180" t="s">
        <v>529</v>
      </c>
      <c r="E533" s="31"/>
      <c r="F533" s="33"/>
      <c r="G533" s="33"/>
      <c r="H533" s="33"/>
      <c r="I533" s="33"/>
      <c r="J533" s="34" t="str">
        <f t="shared" si="32"/>
        <v/>
      </c>
      <c r="K533" s="34" t="str">
        <f t="shared" si="33"/>
        <v/>
      </c>
      <c r="L533" s="34" t="str">
        <f t="shared" si="34"/>
        <v/>
      </c>
      <c r="M533" s="34" t="str">
        <f t="shared" si="35"/>
        <v/>
      </c>
    </row>
    <row r="534" spans="1:13" s="52" customFormat="1" ht="15" hidden="1" customHeight="1">
      <c r="A534" s="654"/>
      <c r="B534" s="637"/>
      <c r="C534" s="661"/>
      <c r="D534" s="181" t="s">
        <v>515</v>
      </c>
      <c r="E534" s="31"/>
      <c r="F534" s="33"/>
      <c r="G534" s="33"/>
      <c r="H534" s="33"/>
      <c r="I534" s="33"/>
      <c r="J534" s="34" t="str">
        <f t="shared" si="32"/>
        <v/>
      </c>
      <c r="K534" s="34" t="str">
        <f t="shared" si="33"/>
        <v/>
      </c>
      <c r="L534" s="34" t="str">
        <f t="shared" si="34"/>
        <v/>
      </c>
      <c r="M534" s="34" t="str">
        <f t="shared" si="35"/>
        <v/>
      </c>
    </row>
    <row r="535" spans="1:13" s="52" customFormat="1" ht="15" hidden="1" customHeight="1">
      <c r="A535" s="654"/>
      <c r="B535" s="637"/>
      <c r="C535" s="661"/>
      <c r="D535" s="181" t="s">
        <v>516</v>
      </c>
      <c r="E535" s="31"/>
      <c r="F535" s="33"/>
      <c r="G535" s="33"/>
      <c r="H535" s="33"/>
      <c r="I535" s="33"/>
      <c r="J535" s="34" t="str">
        <f t="shared" si="32"/>
        <v/>
      </c>
      <c r="K535" s="34" t="str">
        <f t="shared" si="33"/>
        <v/>
      </c>
      <c r="L535" s="34" t="str">
        <f t="shared" si="34"/>
        <v/>
      </c>
      <c r="M535" s="34" t="str">
        <f t="shared" si="35"/>
        <v/>
      </c>
    </row>
    <row r="536" spans="1:13" s="52" customFormat="1" ht="15" hidden="1" customHeight="1">
      <c r="A536" s="654"/>
      <c r="B536" s="637"/>
      <c r="C536" s="661"/>
      <c r="D536" s="181" t="s">
        <v>517</v>
      </c>
      <c r="E536" s="31"/>
      <c r="F536" s="33"/>
      <c r="G536" s="33"/>
      <c r="H536" s="33"/>
      <c r="I536" s="33"/>
      <c r="J536" s="34" t="str">
        <f t="shared" si="32"/>
        <v/>
      </c>
      <c r="K536" s="34" t="str">
        <f t="shared" si="33"/>
        <v/>
      </c>
      <c r="L536" s="34" t="str">
        <f t="shared" si="34"/>
        <v/>
      </c>
      <c r="M536" s="34" t="str">
        <f t="shared" si="35"/>
        <v/>
      </c>
    </row>
    <row r="537" spans="1:13" s="52" customFormat="1" ht="15" hidden="1" customHeight="1">
      <c r="A537" s="654"/>
      <c r="B537" s="637"/>
      <c r="C537" s="661"/>
      <c r="D537" s="180" t="s">
        <v>702</v>
      </c>
      <c r="E537" s="31"/>
      <c r="F537" s="33"/>
      <c r="G537" s="33"/>
      <c r="H537" s="33"/>
      <c r="I537" s="33"/>
      <c r="J537" s="34" t="str">
        <f t="shared" si="32"/>
        <v/>
      </c>
      <c r="K537" s="34" t="str">
        <f t="shared" si="33"/>
        <v/>
      </c>
      <c r="L537" s="34" t="str">
        <f t="shared" si="34"/>
        <v/>
      </c>
      <c r="M537" s="34" t="str">
        <f t="shared" si="35"/>
        <v/>
      </c>
    </row>
    <row r="538" spans="1:13" s="52" customFormat="1" ht="15" hidden="1" customHeight="1">
      <c r="A538" s="655"/>
      <c r="B538" s="637"/>
      <c r="C538" s="657"/>
      <c r="D538" s="181" t="s">
        <v>541</v>
      </c>
      <c r="E538" s="31"/>
      <c r="F538" s="33"/>
      <c r="G538" s="33"/>
      <c r="H538" s="33"/>
      <c r="I538" s="33"/>
      <c r="J538" s="34" t="str">
        <f t="shared" si="32"/>
        <v/>
      </c>
      <c r="K538" s="34" t="str">
        <f t="shared" si="33"/>
        <v/>
      </c>
      <c r="L538" s="34" t="str">
        <f t="shared" si="34"/>
        <v/>
      </c>
      <c r="M538" s="34" t="str">
        <f t="shared" si="35"/>
        <v/>
      </c>
    </row>
    <row r="539" spans="1:13" s="52" customFormat="1" ht="15" hidden="1" customHeight="1">
      <c r="A539" s="662">
        <v>22</v>
      </c>
      <c r="B539" s="636">
        <f>'1.Metas ATD H.'!B184</f>
        <v>0</v>
      </c>
      <c r="C539" s="656" t="s">
        <v>3</v>
      </c>
      <c r="D539" s="180" t="s">
        <v>529</v>
      </c>
      <c r="E539" s="31"/>
      <c r="F539" s="33"/>
      <c r="G539" s="33"/>
      <c r="H539" s="33"/>
      <c r="I539" s="33"/>
      <c r="J539" s="34" t="str">
        <f t="shared" si="32"/>
        <v/>
      </c>
      <c r="K539" s="34" t="str">
        <f t="shared" si="33"/>
        <v/>
      </c>
      <c r="L539" s="34" t="str">
        <f t="shared" si="34"/>
        <v/>
      </c>
      <c r="M539" s="34" t="str">
        <f t="shared" si="35"/>
        <v/>
      </c>
    </row>
    <row r="540" spans="1:13" s="52" customFormat="1" ht="15" hidden="1" customHeight="1">
      <c r="A540" s="663"/>
      <c r="B540" s="637"/>
      <c r="C540" s="661"/>
      <c r="D540" s="181" t="s">
        <v>515</v>
      </c>
      <c r="E540" s="31"/>
      <c r="F540" s="33"/>
      <c r="G540" s="33"/>
      <c r="H540" s="33"/>
      <c r="I540" s="33"/>
      <c r="J540" s="34" t="str">
        <f t="shared" si="32"/>
        <v/>
      </c>
      <c r="K540" s="34" t="str">
        <f t="shared" si="33"/>
        <v/>
      </c>
      <c r="L540" s="34" t="str">
        <f t="shared" si="34"/>
        <v/>
      </c>
      <c r="M540" s="34" t="str">
        <f t="shared" si="35"/>
        <v/>
      </c>
    </row>
    <row r="541" spans="1:13" s="52" customFormat="1" ht="15" hidden="1" customHeight="1">
      <c r="A541" s="663"/>
      <c r="B541" s="637"/>
      <c r="C541" s="661"/>
      <c r="D541" s="181" t="s">
        <v>516</v>
      </c>
      <c r="E541" s="31"/>
      <c r="F541" s="33"/>
      <c r="G541" s="33"/>
      <c r="H541" s="33"/>
      <c r="I541" s="33"/>
      <c r="J541" s="34" t="str">
        <f t="shared" si="32"/>
        <v/>
      </c>
      <c r="K541" s="34" t="str">
        <f t="shared" si="33"/>
        <v/>
      </c>
      <c r="L541" s="34" t="str">
        <f t="shared" si="34"/>
        <v/>
      </c>
      <c r="M541" s="34" t="str">
        <f t="shared" si="35"/>
        <v/>
      </c>
    </row>
    <row r="542" spans="1:13" s="52" customFormat="1" ht="15" hidden="1" customHeight="1">
      <c r="A542" s="663"/>
      <c r="B542" s="637"/>
      <c r="C542" s="661"/>
      <c r="D542" s="181" t="s">
        <v>517</v>
      </c>
      <c r="E542" s="31"/>
      <c r="F542" s="33"/>
      <c r="G542" s="33"/>
      <c r="H542" s="33"/>
      <c r="I542" s="33"/>
      <c r="J542" s="34" t="str">
        <f t="shared" si="32"/>
        <v/>
      </c>
      <c r="K542" s="34" t="str">
        <f t="shared" si="33"/>
        <v/>
      </c>
      <c r="L542" s="34" t="str">
        <f t="shared" si="34"/>
        <v/>
      </c>
      <c r="M542" s="34" t="str">
        <f t="shared" si="35"/>
        <v/>
      </c>
    </row>
    <row r="543" spans="1:13" s="52" customFormat="1" ht="15" hidden="1" customHeight="1">
      <c r="A543" s="663"/>
      <c r="B543" s="637"/>
      <c r="C543" s="661"/>
      <c r="D543" s="180" t="s">
        <v>702</v>
      </c>
      <c r="E543" s="31"/>
      <c r="F543" s="33"/>
      <c r="G543" s="33"/>
      <c r="H543" s="33"/>
      <c r="I543" s="33"/>
      <c r="J543" s="34" t="str">
        <f t="shared" si="32"/>
        <v/>
      </c>
      <c r="K543" s="34" t="str">
        <f t="shared" si="33"/>
        <v/>
      </c>
      <c r="L543" s="34" t="str">
        <f t="shared" si="34"/>
        <v/>
      </c>
      <c r="M543" s="34" t="str">
        <f t="shared" si="35"/>
        <v/>
      </c>
    </row>
    <row r="544" spans="1:13" s="52" customFormat="1" ht="15" hidden="1" customHeight="1">
      <c r="A544" s="663"/>
      <c r="B544" s="637"/>
      <c r="C544" s="657"/>
      <c r="D544" s="181" t="s">
        <v>541</v>
      </c>
      <c r="E544" s="31"/>
      <c r="F544" s="33"/>
      <c r="G544" s="33"/>
      <c r="H544" s="33"/>
      <c r="I544" s="33"/>
      <c r="J544" s="34" t="str">
        <f t="shared" si="32"/>
        <v/>
      </c>
      <c r="K544" s="34" t="str">
        <f t="shared" si="33"/>
        <v/>
      </c>
      <c r="L544" s="34" t="str">
        <f t="shared" si="34"/>
        <v/>
      </c>
      <c r="M544" s="34" t="str">
        <f t="shared" si="35"/>
        <v/>
      </c>
    </row>
    <row r="545" spans="1:13" s="52" customFormat="1" ht="15" hidden="1" customHeight="1">
      <c r="A545" s="663"/>
      <c r="B545" s="637"/>
      <c r="C545" s="656" t="s">
        <v>4</v>
      </c>
      <c r="D545" s="180" t="s">
        <v>529</v>
      </c>
      <c r="E545" s="31"/>
      <c r="F545" s="33"/>
      <c r="G545" s="33"/>
      <c r="H545" s="33"/>
      <c r="I545" s="33"/>
      <c r="J545" s="34" t="str">
        <f t="shared" si="32"/>
        <v/>
      </c>
      <c r="K545" s="34" t="str">
        <f t="shared" si="33"/>
        <v/>
      </c>
      <c r="L545" s="34" t="str">
        <f t="shared" si="34"/>
        <v/>
      </c>
      <c r="M545" s="34" t="str">
        <f t="shared" si="35"/>
        <v/>
      </c>
    </row>
    <row r="546" spans="1:13" s="52" customFormat="1" ht="15" hidden="1" customHeight="1">
      <c r="A546" s="663"/>
      <c r="B546" s="637"/>
      <c r="C546" s="661"/>
      <c r="D546" s="181" t="s">
        <v>515</v>
      </c>
      <c r="E546" s="31"/>
      <c r="F546" s="33"/>
      <c r="G546" s="33"/>
      <c r="H546" s="33"/>
      <c r="I546" s="33"/>
      <c r="J546" s="34" t="str">
        <f t="shared" si="32"/>
        <v/>
      </c>
      <c r="K546" s="34" t="str">
        <f t="shared" si="33"/>
        <v/>
      </c>
      <c r="L546" s="34" t="str">
        <f t="shared" si="34"/>
        <v/>
      </c>
      <c r="M546" s="34" t="str">
        <f t="shared" si="35"/>
        <v/>
      </c>
    </row>
    <row r="547" spans="1:13" s="52" customFormat="1" ht="15" hidden="1" customHeight="1">
      <c r="A547" s="663"/>
      <c r="B547" s="637"/>
      <c r="C547" s="661"/>
      <c r="D547" s="181" t="s">
        <v>516</v>
      </c>
      <c r="E547" s="31"/>
      <c r="F547" s="33"/>
      <c r="G547" s="33"/>
      <c r="H547" s="33"/>
      <c r="I547" s="33"/>
      <c r="J547" s="34" t="str">
        <f t="shared" si="32"/>
        <v/>
      </c>
      <c r="K547" s="34" t="str">
        <f t="shared" si="33"/>
        <v/>
      </c>
      <c r="L547" s="34" t="str">
        <f t="shared" si="34"/>
        <v/>
      </c>
      <c r="M547" s="34" t="str">
        <f t="shared" si="35"/>
        <v/>
      </c>
    </row>
    <row r="548" spans="1:13" s="52" customFormat="1" ht="15" hidden="1" customHeight="1">
      <c r="A548" s="663"/>
      <c r="B548" s="637"/>
      <c r="C548" s="661"/>
      <c r="D548" s="181" t="s">
        <v>517</v>
      </c>
      <c r="E548" s="31"/>
      <c r="F548" s="33"/>
      <c r="G548" s="33"/>
      <c r="H548" s="33"/>
      <c r="I548" s="33"/>
      <c r="J548" s="34" t="str">
        <f t="shared" si="32"/>
        <v/>
      </c>
      <c r="K548" s="34" t="str">
        <f t="shared" si="33"/>
        <v/>
      </c>
      <c r="L548" s="34" t="str">
        <f t="shared" si="34"/>
        <v/>
      </c>
      <c r="M548" s="34" t="str">
        <f t="shared" si="35"/>
        <v/>
      </c>
    </row>
    <row r="549" spans="1:13" s="52" customFormat="1" ht="15" hidden="1" customHeight="1">
      <c r="A549" s="663"/>
      <c r="B549" s="637"/>
      <c r="C549" s="661"/>
      <c r="D549" s="180" t="s">
        <v>702</v>
      </c>
      <c r="E549" s="31"/>
      <c r="F549" s="33"/>
      <c r="G549" s="33"/>
      <c r="H549" s="33"/>
      <c r="I549" s="33"/>
      <c r="J549" s="34" t="str">
        <f t="shared" si="32"/>
        <v/>
      </c>
      <c r="K549" s="34" t="str">
        <f t="shared" si="33"/>
        <v/>
      </c>
      <c r="L549" s="34" t="str">
        <f t="shared" si="34"/>
        <v/>
      </c>
      <c r="M549" s="34" t="str">
        <f t="shared" si="35"/>
        <v/>
      </c>
    </row>
    <row r="550" spans="1:13" s="52" customFormat="1" ht="15" hidden="1" customHeight="1">
      <c r="A550" s="663"/>
      <c r="B550" s="637"/>
      <c r="C550" s="657"/>
      <c r="D550" s="181" t="s">
        <v>541</v>
      </c>
      <c r="E550" s="31"/>
      <c r="F550" s="33"/>
      <c r="G550" s="33"/>
      <c r="H550" s="33"/>
      <c r="I550" s="33"/>
      <c r="J550" s="34" t="str">
        <f t="shared" si="32"/>
        <v/>
      </c>
      <c r="K550" s="34" t="str">
        <f t="shared" si="33"/>
        <v/>
      </c>
      <c r="L550" s="34" t="str">
        <f t="shared" si="34"/>
        <v/>
      </c>
      <c r="M550" s="34" t="str">
        <f t="shared" si="35"/>
        <v/>
      </c>
    </row>
    <row r="551" spans="1:13" s="52" customFormat="1" ht="15" hidden="1" customHeight="1">
      <c r="A551" s="663"/>
      <c r="B551" s="637"/>
      <c r="C551" s="656" t="s">
        <v>5</v>
      </c>
      <c r="D551" s="180" t="s">
        <v>529</v>
      </c>
      <c r="E551" s="31"/>
      <c r="F551" s="33"/>
      <c r="G551" s="33"/>
      <c r="H551" s="33"/>
      <c r="I551" s="33"/>
      <c r="J551" s="34" t="str">
        <f t="shared" si="32"/>
        <v/>
      </c>
      <c r="K551" s="34" t="str">
        <f t="shared" si="33"/>
        <v/>
      </c>
      <c r="L551" s="34" t="str">
        <f t="shared" si="34"/>
        <v/>
      </c>
      <c r="M551" s="34" t="str">
        <f t="shared" si="35"/>
        <v/>
      </c>
    </row>
    <row r="552" spans="1:13" s="52" customFormat="1" ht="15" hidden="1" customHeight="1">
      <c r="A552" s="663"/>
      <c r="B552" s="637"/>
      <c r="C552" s="661"/>
      <c r="D552" s="181" t="s">
        <v>515</v>
      </c>
      <c r="E552" s="31"/>
      <c r="F552" s="33"/>
      <c r="G552" s="33"/>
      <c r="H552" s="33"/>
      <c r="I552" s="33"/>
      <c r="J552" s="34" t="str">
        <f t="shared" si="32"/>
        <v/>
      </c>
      <c r="K552" s="34" t="str">
        <f t="shared" si="33"/>
        <v/>
      </c>
      <c r="L552" s="34" t="str">
        <f t="shared" si="34"/>
        <v/>
      </c>
      <c r="M552" s="34" t="str">
        <f t="shared" si="35"/>
        <v/>
      </c>
    </row>
    <row r="553" spans="1:13" s="52" customFormat="1" ht="15" hidden="1" customHeight="1">
      <c r="A553" s="663"/>
      <c r="B553" s="637"/>
      <c r="C553" s="661"/>
      <c r="D553" s="181" t="s">
        <v>516</v>
      </c>
      <c r="E553" s="31"/>
      <c r="F553" s="33"/>
      <c r="G553" s="33"/>
      <c r="H553" s="33"/>
      <c r="I553" s="33"/>
      <c r="J553" s="34" t="str">
        <f t="shared" si="32"/>
        <v/>
      </c>
      <c r="K553" s="34" t="str">
        <f t="shared" si="33"/>
        <v/>
      </c>
      <c r="L553" s="34" t="str">
        <f t="shared" si="34"/>
        <v/>
      </c>
      <c r="M553" s="34" t="str">
        <f t="shared" si="35"/>
        <v/>
      </c>
    </row>
    <row r="554" spans="1:13" s="52" customFormat="1" ht="15" hidden="1" customHeight="1">
      <c r="A554" s="663"/>
      <c r="B554" s="637"/>
      <c r="C554" s="661"/>
      <c r="D554" s="181" t="s">
        <v>517</v>
      </c>
      <c r="E554" s="31"/>
      <c r="F554" s="33"/>
      <c r="G554" s="33"/>
      <c r="H554" s="33"/>
      <c r="I554" s="33"/>
      <c r="J554" s="34" t="str">
        <f t="shared" si="32"/>
        <v/>
      </c>
      <c r="K554" s="34" t="str">
        <f t="shared" si="33"/>
        <v/>
      </c>
      <c r="L554" s="34" t="str">
        <f t="shared" si="34"/>
        <v/>
      </c>
      <c r="M554" s="34" t="str">
        <f t="shared" si="35"/>
        <v/>
      </c>
    </row>
    <row r="555" spans="1:13" s="52" customFormat="1" ht="15" hidden="1" customHeight="1">
      <c r="A555" s="663"/>
      <c r="B555" s="637"/>
      <c r="C555" s="661"/>
      <c r="D555" s="180" t="s">
        <v>702</v>
      </c>
      <c r="E555" s="31"/>
      <c r="F555" s="33"/>
      <c r="G555" s="33"/>
      <c r="H555" s="33"/>
      <c r="I555" s="33"/>
      <c r="J555" s="34" t="str">
        <f t="shared" si="32"/>
        <v/>
      </c>
      <c r="K555" s="34" t="str">
        <f t="shared" si="33"/>
        <v/>
      </c>
      <c r="L555" s="34" t="str">
        <f t="shared" si="34"/>
        <v/>
      </c>
      <c r="M555" s="34" t="str">
        <f t="shared" si="35"/>
        <v/>
      </c>
    </row>
    <row r="556" spans="1:13" s="52" customFormat="1" ht="15" hidden="1" customHeight="1">
      <c r="A556" s="663"/>
      <c r="B556" s="637"/>
      <c r="C556" s="661"/>
      <c r="D556" s="181" t="s">
        <v>541</v>
      </c>
      <c r="E556" s="31"/>
      <c r="F556" s="33"/>
      <c r="G556" s="33"/>
      <c r="H556" s="33"/>
      <c r="I556" s="33"/>
      <c r="J556" s="34" t="str">
        <f t="shared" si="32"/>
        <v/>
      </c>
      <c r="K556" s="34" t="str">
        <f t="shared" si="33"/>
        <v/>
      </c>
      <c r="L556" s="34" t="str">
        <f t="shared" si="34"/>
        <v/>
      </c>
      <c r="M556" s="34" t="str">
        <f t="shared" si="35"/>
        <v/>
      </c>
    </row>
    <row r="557" spans="1:13" s="52" customFormat="1" ht="15" hidden="1" customHeight="1">
      <c r="A557" s="663"/>
      <c r="B557" s="637"/>
      <c r="C557" s="657"/>
      <c r="D557" s="180" t="s">
        <v>582</v>
      </c>
      <c r="E557" s="31"/>
      <c r="F557" s="33"/>
      <c r="G557" s="33"/>
      <c r="H557" s="33"/>
      <c r="I557" s="33"/>
      <c r="J557" s="34" t="str">
        <f t="shared" si="32"/>
        <v/>
      </c>
      <c r="K557" s="34" t="str">
        <f t="shared" si="33"/>
        <v/>
      </c>
      <c r="L557" s="34" t="str">
        <f t="shared" si="34"/>
        <v/>
      </c>
      <c r="M557" s="34" t="str">
        <f t="shared" si="35"/>
        <v/>
      </c>
    </row>
    <row r="558" spans="1:13" s="52" customFormat="1" ht="15" hidden="1" customHeight="1">
      <c r="A558" s="663"/>
      <c r="B558" s="637"/>
      <c r="C558" s="656" t="s">
        <v>6</v>
      </c>
      <c r="D558" s="180" t="s">
        <v>529</v>
      </c>
      <c r="E558" s="31"/>
      <c r="F558" s="33"/>
      <c r="G558" s="33"/>
      <c r="H558" s="33"/>
      <c r="I558" s="33"/>
      <c r="J558" s="34" t="str">
        <f t="shared" si="32"/>
        <v/>
      </c>
      <c r="K558" s="34" t="str">
        <f t="shared" si="33"/>
        <v/>
      </c>
      <c r="L558" s="34" t="str">
        <f t="shared" si="34"/>
        <v/>
      </c>
      <c r="M558" s="34" t="str">
        <f t="shared" si="35"/>
        <v/>
      </c>
    </row>
    <row r="559" spans="1:13" s="52" customFormat="1" ht="15" hidden="1" customHeight="1">
      <c r="A559" s="663"/>
      <c r="B559" s="637"/>
      <c r="C559" s="661"/>
      <c r="D559" s="181" t="s">
        <v>515</v>
      </c>
      <c r="E559" s="31"/>
      <c r="F559" s="33"/>
      <c r="G559" s="33"/>
      <c r="H559" s="33"/>
      <c r="I559" s="33"/>
      <c r="J559" s="34" t="str">
        <f t="shared" si="32"/>
        <v/>
      </c>
      <c r="K559" s="34" t="str">
        <f t="shared" si="33"/>
        <v/>
      </c>
      <c r="L559" s="34" t="str">
        <f t="shared" si="34"/>
        <v/>
      </c>
      <c r="M559" s="34" t="str">
        <f t="shared" si="35"/>
        <v/>
      </c>
    </row>
    <row r="560" spans="1:13" s="52" customFormat="1" ht="15" hidden="1" customHeight="1">
      <c r="A560" s="663"/>
      <c r="B560" s="637"/>
      <c r="C560" s="661"/>
      <c r="D560" s="181" t="s">
        <v>516</v>
      </c>
      <c r="E560" s="31"/>
      <c r="F560" s="33"/>
      <c r="G560" s="33"/>
      <c r="H560" s="33"/>
      <c r="I560" s="33"/>
      <c r="J560" s="34" t="str">
        <f t="shared" si="32"/>
        <v/>
      </c>
      <c r="K560" s="34" t="str">
        <f t="shared" si="33"/>
        <v/>
      </c>
      <c r="L560" s="34" t="str">
        <f t="shared" si="34"/>
        <v/>
      </c>
      <c r="M560" s="34" t="str">
        <f t="shared" si="35"/>
        <v/>
      </c>
    </row>
    <row r="561" spans="1:13" s="52" customFormat="1" ht="15" hidden="1" customHeight="1">
      <c r="A561" s="663"/>
      <c r="B561" s="637"/>
      <c r="C561" s="661"/>
      <c r="D561" s="181" t="s">
        <v>517</v>
      </c>
      <c r="E561" s="31"/>
      <c r="F561" s="33"/>
      <c r="G561" s="33"/>
      <c r="H561" s="33"/>
      <c r="I561" s="33"/>
      <c r="J561" s="34" t="str">
        <f t="shared" si="32"/>
        <v/>
      </c>
      <c r="K561" s="34" t="str">
        <f t="shared" si="33"/>
        <v/>
      </c>
      <c r="L561" s="34" t="str">
        <f t="shared" si="34"/>
        <v/>
      </c>
      <c r="M561" s="34" t="str">
        <f t="shared" si="35"/>
        <v/>
      </c>
    </row>
    <row r="562" spans="1:13" s="52" customFormat="1" ht="15" hidden="1" customHeight="1">
      <c r="A562" s="663"/>
      <c r="B562" s="637"/>
      <c r="C562" s="661"/>
      <c r="D562" s="180" t="s">
        <v>702</v>
      </c>
      <c r="E562" s="31"/>
      <c r="F562" s="33"/>
      <c r="G562" s="33"/>
      <c r="H562" s="33"/>
      <c r="I562" s="33"/>
      <c r="J562" s="34" t="str">
        <f t="shared" si="32"/>
        <v/>
      </c>
      <c r="K562" s="34" t="str">
        <f t="shared" si="33"/>
        <v/>
      </c>
      <c r="L562" s="34" t="str">
        <f t="shared" si="34"/>
        <v/>
      </c>
      <c r="M562" s="34" t="str">
        <f t="shared" si="35"/>
        <v/>
      </c>
    </row>
    <row r="563" spans="1:13" s="52" customFormat="1" ht="15" hidden="1" customHeight="1">
      <c r="A563" s="664"/>
      <c r="B563" s="637"/>
      <c r="C563" s="657"/>
      <c r="D563" s="181" t="s">
        <v>541</v>
      </c>
      <c r="E563" s="31"/>
      <c r="F563" s="33"/>
      <c r="G563" s="33"/>
      <c r="H563" s="33"/>
      <c r="I563" s="33"/>
      <c r="J563" s="34" t="str">
        <f t="shared" si="32"/>
        <v/>
      </c>
      <c r="K563" s="34" t="str">
        <f t="shared" si="33"/>
        <v/>
      </c>
      <c r="L563" s="34" t="str">
        <f t="shared" si="34"/>
        <v/>
      </c>
      <c r="M563" s="34" t="str">
        <f t="shared" si="35"/>
        <v/>
      </c>
    </row>
    <row r="564" spans="1:13" s="52" customFormat="1" ht="15" hidden="1" customHeight="1">
      <c r="A564" s="653">
        <v>23</v>
      </c>
      <c r="B564" s="636">
        <f>'1.Metas ATD H.'!B192</f>
        <v>0</v>
      </c>
      <c r="C564" s="656" t="s">
        <v>3</v>
      </c>
      <c r="D564" s="180" t="s">
        <v>529</v>
      </c>
      <c r="E564" s="31"/>
      <c r="F564" s="33"/>
      <c r="G564" s="33"/>
      <c r="H564" s="33"/>
      <c r="I564" s="33"/>
      <c r="J564" s="34" t="str">
        <f t="shared" si="32"/>
        <v/>
      </c>
      <c r="K564" s="34" t="str">
        <f t="shared" si="33"/>
        <v/>
      </c>
      <c r="L564" s="34" t="str">
        <f t="shared" si="34"/>
        <v/>
      </c>
      <c r="M564" s="34" t="str">
        <f t="shared" si="35"/>
        <v/>
      </c>
    </row>
    <row r="565" spans="1:13" s="52" customFormat="1" ht="15" hidden="1" customHeight="1">
      <c r="A565" s="654"/>
      <c r="B565" s="637"/>
      <c r="C565" s="661"/>
      <c r="D565" s="181" t="s">
        <v>515</v>
      </c>
      <c r="E565" s="31"/>
      <c r="F565" s="33"/>
      <c r="G565" s="33"/>
      <c r="H565" s="33"/>
      <c r="I565" s="33"/>
      <c r="J565" s="34" t="str">
        <f t="shared" si="32"/>
        <v/>
      </c>
      <c r="K565" s="34" t="str">
        <f t="shared" si="33"/>
        <v/>
      </c>
      <c r="L565" s="34" t="str">
        <f t="shared" si="34"/>
        <v/>
      </c>
      <c r="M565" s="34" t="str">
        <f t="shared" si="35"/>
        <v/>
      </c>
    </row>
    <row r="566" spans="1:13" s="52" customFormat="1" ht="15" hidden="1" customHeight="1">
      <c r="A566" s="654"/>
      <c r="B566" s="637"/>
      <c r="C566" s="661"/>
      <c r="D566" s="181" t="s">
        <v>516</v>
      </c>
      <c r="E566" s="31"/>
      <c r="F566" s="33"/>
      <c r="G566" s="33"/>
      <c r="H566" s="33"/>
      <c r="I566" s="33"/>
      <c r="J566" s="34" t="str">
        <f t="shared" si="32"/>
        <v/>
      </c>
      <c r="K566" s="34" t="str">
        <f t="shared" si="33"/>
        <v/>
      </c>
      <c r="L566" s="34" t="str">
        <f t="shared" si="34"/>
        <v/>
      </c>
      <c r="M566" s="34" t="str">
        <f t="shared" si="35"/>
        <v/>
      </c>
    </row>
    <row r="567" spans="1:13" s="52" customFormat="1" ht="15" hidden="1" customHeight="1">
      <c r="A567" s="654"/>
      <c r="B567" s="637"/>
      <c r="C567" s="661"/>
      <c r="D567" s="181" t="s">
        <v>517</v>
      </c>
      <c r="E567" s="31"/>
      <c r="F567" s="33"/>
      <c r="G567" s="33"/>
      <c r="H567" s="33"/>
      <c r="I567" s="33"/>
      <c r="J567" s="34" t="str">
        <f t="shared" si="32"/>
        <v/>
      </c>
      <c r="K567" s="34" t="str">
        <f t="shared" si="33"/>
        <v/>
      </c>
      <c r="L567" s="34" t="str">
        <f t="shared" si="34"/>
        <v/>
      </c>
      <c r="M567" s="34" t="str">
        <f t="shared" si="35"/>
        <v/>
      </c>
    </row>
    <row r="568" spans="1:13" s="52" customFormat="1" ht="15" hidden="1" customHeight="1">
      <c r="A568" s="654"/>
      <c r="B568" s="637"/>
      <c r="C568" s="661"/>
      <c r="D568" s="180" t="s">
        <v>702</v>
      </c>
      <c r="E568" s="31"/>
      <c r="F568" s="33"/>
      <c r="G568" s="33"/>
      <c r="H568" s="33"/>
      <c r="I568" s="33"/>
      <c r="J568" s="34" t="str">
        <f t="shared" si="32"/>
        <v/>
      </c>
      <c r="K568" s="34" t="str">
        <f t="shared" si="33"/>
        <v/>
      </c>
      <c r="L568" s="34" t="str">
        <f t="shared" si="34"/>
        <v/>
      </c>
      <c r="M568" s="34" t="str">
        <f t="shared" si="35"/>
        <v/>
      </c>
    </row>
    <row r="569" spans="1:13" s="52" customFormat="1" ht="15" hidden="1" customHeight="1">
      <c r="A569" s="654"/>
      <c r="B569" s="637"/>
      <c r="C569" s="657"/>
      <c r="D569" s="181" t="s">
        <v>541</v>
      </c>
      <c r="E569" s="31"/>
      <c r="F569" s="33"/>
      <c r="G569" s="33"/>
      <c r="H569" s="33"/>
      <c r="I569" s="33"/>
      <c r="J569" s="34" t="str">
        <f t="shared" si="32"/>
        <v/>
      </c>
      <c r="K569" s="34" t="str">
        <f t="shared" si="33"/>
        <v/>
      </c>
      <c r="L569" s="34" t="str">
        <f t="shared" si="34"/>
        <v/>
      </c>
      <c r="M569" s="34" t="str">
        <f t="shared" si="35"/>
        <v/>
      </c>
    </row>
    <row r="570" spans="1:13" s="52" customFormat="1" ht="15" hidden="1" customHeight="1">
      <c r="A570" s="654"/>
      <c r="B570" s="637"/>
      <c r="C570" s="656" t="s">
        <v>4</v>
      </c>
      <c r="D570" s="180" t="s">
        <v>529</v>
      </c>
      <c r="E570" s="31"/>
      <c r="F570" s="33"/>
      <c r="G570" s="33"/>
      <c r="H570" s="33"/>
      <c r="I570" s="33"/>
      <c r="J570" s="34" t="str">
        <f t="shared" si="32"/>
        <v/>
      </c>
      <c r="K570" s="34" t="str">
        <f t="shared" si="33"/>
        <v/>
      </c>
      <c r="L570" s="34" t="str">
        <f t="shared" si="34"/>
        <v/>
      </c>
      <c r="M570" s="34" t="str">
        <f t="shared" si="35"/>
        <v/>
      </c>
    </row>
    <row r="571" spans="1:13" s="52" customFormat="1" ht="15" hidden="1" customHeight="1">
      <c r="A571" s="654"/>
      <c r="B571" s="637"/>
      <c r="C571" s="661"/>
      <c r="D571" s="181" t="s">
        <v>515</v>
      </c>
      <c r="E571" s="31"/>
      <c r="F571" s="33"/>
      <c r="G571" s="33"/>
      <c r="H571" s="33"/>
      <c r="I571" s="33"/>
      <c r="J571" s="34" t="str">
        <f t="shared" si="32"/>
        <v/>
      </c>
      <c r="K571" s="34" t="str">
        <f t="shared" si="33"/>
        <v/>
      </c>
      <c r="L571" s="34" t="str">
        <f t="shared" si="34"/>
        <v/>
      </c>
      <c r="M571" s="34" t="str">
        <f t="shared" si="35"/>
        <v/>
      </c>
    </row>
    <row r="572" spans="1:13" s="52" customFormat="1" ht="15" hidden="1" customHeight="1">
      <c r="A572" s="654"/>
      <c r="B572" s="637"/>
      <c r="C572" s="661"/>
      <c r="D572" s="181" t="s">
        <v>516</v>
      </c>
      <c r="E572" s="31"/>
      <c r="F572" s="33"/>
      <c r="G572" s="33"/>
      <c r="H572" s="33"/>
      <c r="I572" s="33"/>
      <c r="J572" s="34" t="str">
        <f t="shared" si="32"/>
        <v/>
      </c>
      <c r="K572" s="34" t="str">
        <f t="shared" si="33"/>
        <v/>
      </c>
      <c r="L572" s="34" t="str">
        <f t="shared" si="34"/>
        <v/>
      </c>
      <c r="M572" s="34" t="str">
        <f t="shared" si="35"/>
        <v/>
      </c>
    </row>
    <row r="573" spans="1:13" s="52" customFormat="1" ht="15" hidden="1" customHeight="1">
      <c r="A573" s="654"/>
      <c r="B573" s="637"/>
      <c r="C573" s="661"/>
      <c r="D573" s="181" t="s">
        <v>517</v>
      </c>
      <c r="E573" s="31"/>
      <c r="F573" s="33"/>
      <c r="G573" s="33"/>
      <c r="H573" s="33"/>
      <c r="I573" s="33"/>
      <c r="J573" s="34" t="str">
        <f t="shared" si="32"/>
        <v/>
      </c>
      <c r="K573" s="34" t="str">
        <f t="shared" si="33"/>
        <v/>
      </c>
      <c r="L573" s="34" t="str">
        <f t="shared" si="34"/>
        <v/>
      </c>
      <c r="M573" s="34" t="str">
        <f t="shared" si="35"/>
        <v/>
      </c>
    </row>
    <row r="574" spans="1:13" s="52" customFormat="1" ht="15" hidden="1" customHeight="1">
      <c r="A574" s="654"/>
      <c r="B574" s="637"/>
      <c r="C574" s="661"/>
      <c r="D574" s="180" t="s">
        <v>702</v>
      </c>
      <c r="E574" s="31"/>
      <c r="F574" s="33"/>
      <c r="G574" s="33"/>
      <c r="H574" s="33"/>
      <c r="I574" s="33"/>
      <c r="J574" s="34" t="str">
        <f t="shared" si="32"/>
        <v/>
      </c>
      <c r="K574" s="34" t="str">
        <f t="shared" si="33"/>
        <v/>
      </c>
      <c r="L574" s="34" t="str">
        <f t="shared" si="34"/>
        <v/>
      </c>
      <c r="M574" s="34" t="str">
        <f t="shared" si="35"/>
        <v/>
      </c>
    </row>
    <row r="575" spans="1:13" s="52" customFormat="1" ht="15" hidden="1" customHeight="1">
      <c r="A575" s="654"/>
      <c r="B575" s="637"/>
      <c r="C575" s="657"/>
      <c r="D575" s="181" t="s">
        <v>541</v>
      </c>
      <c r="E575" s="31"/>
      <c r="F575" s="33"/>
      <c r="G575" s="33"/>
      <c r="H575" s="33"/>
      <c r="I575" s="33"/>
      <c r="J575" s="34" t="str">
        <f t="shared" si="32"/>
        <v/>
      </c>
      <c r="K575" s="34" t="str">
        <f t="shared" si="33"/>
        <v/>
      </c>
      <c r="L575" s="34" t="str">
        <f t="shared" si="34"/>
        <v/>
      </c>
      <c r="M575" s="34" t="str">
        <f t="shared" si="35"/>
        <v/>
      </c>
    </row>
    <row r="576" spans="1:13" s="52" customFormat="1" ht="15" hidden="1" customHeight="1">
      <c r="A576" s="654"/>
      <c r="B576" s="637"/>
      <c r="C576" s="656" t="s">
        <v>5</v>
      </c>
      <c r="D576" s="180" t="s">
        <v>529</v>
      </c>
      <c r="E576" s="31"/>
      <c r="F576" s="33"/>
      <c r="G576" s="33"/>
      <c r="H576" s="33"/>
      <c r="I576" s="33"/>
      <c r="J576" s="34" t="str">
        <f t="shared" si="32"/>
        <v/>
      </c>
      <c r="K576" s="34" t="str">
        <f t="shared" si="33"/>
        <v/>
      </c>
      <c r="L576" s="34" t="str">
        <f t="shared" si="34"/>
        <v/>
      </c>
      <c r="M576" s="34" t="str">
        <f t="shared" si="35"/>
        <v/>
      </c>
    </row>
    <row r="577" spans="1:13" s="52" customFormat="1" ht="15" hidden="1" customHeight="1">
      <c r="A577" s="654"/>
      <c r="B577" s="637"/>
      <c r="C577" s="661"/>
      <c r="D577" s="181" t="s">
        <v>515</v>
      </c>
      <c r="E577" s="31"/>
      <c r="F577" s="33"/>
      <c r="G577" s="33"/>
      <c r="H577" s="33"/>
      <c r="I577" s="33"/>
      <c r="J577" s="34" t="str">
        <f t="shared" si="32"/>
        <v/>
      </c>
      <c r="K577" s="34" t="str">
        <f t="shared" si="33"/>
        <v/>
      </c>
      <c r="L577" s="34" t="str">
        <f t="shared" si="34"/>
        <v/>
      </c>
      <c r="M577" s="34" t="str">
        <f t="shared" si="35"/>
        <v/>
      </c>
    </row>
    <row r="578" spans="1:13" s="52" customFormat="1" ht="15" hidden="1" customHeight="1">
      <c r="A578" s="654"/>
      <c r="B578" s="637"/>
      <c r="C578" s="661"/>
      <c r="D578" s="181" t="s">
        <v>516</v>
      </c>
      <c r="E578" s="31"/>
      <c r="F578" s="33"/>
      <c r="G578" s="33"/>
      <c r="H578" s="33"/>
      <c r="I578" s="33"/>
      <c r="J578" s="34" t="str">
        <f t="shared" si="32"/>
        <v/>
      </c>
      <c r="K578" s="34" t="str">
        <f t="shared" si="33"/>
        <v/>
      </c>
      <c r="L578" s="34" t="str">
        <f t="shared" si="34"/>
        <v/>
      </c>
      <c r="M578" s="34" t="str">
        <f t="shared" si="35"/>
        <v/>
      </c>
    </row>
    <row r="579" spans="1:13" s="52" customFormat="1" ht="15" hidden="1" customHeight="1">
      <c r="A579" s="654"/>
      <c r="B579" s="637"/>
      <c r="C579" s="661"/>
      <c r="D579" s="181" t="s">
        <v>517</v>
      </c>
      <c r="E579" s="31"/>
      <c r="F579" s="33"/>
      <c r="G579" s="33"/>
      <c r="H579" s="33"/>
      <c r="I579" s="33"/>
      <c r="J579" s="34" t="str">
        <f t="shared" si="32"/>
        <v/>
      </c>
      <c r="K579" s="34" t="str">
        <f t="shared" si="33"/>
        <v/>
      </c>
      <c r="L579" s="34" t="str">
        <f t="shared" si="34"/>
        <v/>
      </c>
      <c r="M579" s="34" t="str">
        <f t="shared" si="35"/>
        <v/>
      </c>
    </row>
    <row r="580" spans="1:13" s="52" customFormat="1" ht="15" hidden="1" customHeight="1">
      <c r="A580" s="654"/>
      <c r="B580" s="637"/>
      <c r="C580" s="661"/>
      <c r="D580" s="180" t="s">
        <v>702</v>
      </c>
      <c r="E580" s="31"/>
      <c r="F580" s="33"/>
      <c r="G580" s="33"/>
      <c r="H580" s="33"/>
      <c r="I580" s="33"/>
      <c r="J580" s="34" t="str">
        <f t="shared" si="32"/>
        <v/>
      </c>
      <c r="K580" s="34" t="str">
        <f t="shared" si="33"/>
        <v/>
      </c>
      <c r="L580" s="34" t="str">
        <f t="shared" si="34"/>
        <v/>
      </c>
      <c r="M580" s="34" t="str">
        <f t="shared" si="35"/>
        <v/>
      </c>
    </row>
    <row r="581" spans="1:13" s="52" customFormat="1" ht="15" hidden="1" customHeight="1">
      <c r="A581" s="654"/>
      <c r="B581" s="637"/>
      <c r="C581" s="661"/>
      <c r="D581" s="181" t="s">
        <v>541</v>
      </c>
      <c r="E581" s="31"/>
      <c r="F581" s="33"/>
      <c r="G581" s="33"/>
      <c r="H581" s="33"/>
      <c r="I581" s="33"/>
      <c r="J581" s="34" t="str">
        <f t="shared" si="32"/>
        <v/>
      </c>
      <c r="K581" s="34" t="str">
        <f t="shared" si="33"/>
        <v/>
      </c>
      <c r="L581" s="34" t="str">
        <f t="shared" si="34"/>
        <v/>
      </c>
      <c r="M581" s="34" t="str">
        <f t="shared" si="35"/>
        <v/>
      </c>
    </row>
    <row r="582" spans="1:13" s="52" customFormat="1" ht="15" hidden="1" customHeight="1">
      <c r="A582" s="654"/>
      <c r="B582" s="637"/>
      <c r="C582" s="657"/>
      <c r="D582" s="180" t="s">
        <v>582</v>
      </c>
      <c r="E582" s="31"/>
      <c r="F582" s="33"/>
      <c r="G582" s="33"/>
      <c r="H582" s="33"/>
      <c r="I582" s="33"/>
      <c r="J582" s="34" t="str">
        <f t="shared" si="32"/>
        <v/>
      </c>
      <c r="K582" s="34" t="str">
        <f t="shared" si="33"/>
        <v/>
      </c>
      <c r="L582" s="34" t="str">
        <f t="shared" si="34"/>
        <v/>
      </c>
      <c r="M582" s="34" t="str">
        <f t="shared" si="35"/>
        <v/>
      </c>
    </row>
    <row r="583" spans="1:13" s="52" customFormat="1" ht="15" hidden="1" customHeight="1">
      <c r="A583" s="654"/>
      <c r="B583" s="637"/>
      <c r="C583" s="656" t="s">
        <v>6</v>
      </c>
      <c r="D583" s="180" t="s">
        <v>529</v>
      </c>
      <c r="E583" s="31"/>
      <c r="F583" s="33"/>
      <c r="G583" s="33"/>
      <c r="H583" s="33"/>
      <c r="I583" s="33"/>
      <c r="J583" s="34" t="str">
        <f t="shared" si="32"/>
        <v/>
      </c>
      <c r="K583" s="34" t="str">
        <f t="shared" si="33"/>
        <v/>
      </c>
      <c r="L583" s="34" t="str">
        <f t="shared" si="34"/>
        <v/>
      </c>
      <c r="M583" s="34" t="str">
        <f t="shared" si="35"/>
        <v/>
      </c>
    </row>
    <row r="584" spans="1:13" s="52" customFormat="1" ht="15" hidden="1" customHeight="1">
      <c r="A584" s="654"/>
      <c r="B584" s="637"/>
      <c r="C584" s="661"/>
      <c r="D584" s="181" t="s">
        <v>515</v>
      </c>
      <c r="E584" s="31"/>
      <c r="F584" s="33"/>
      <c r="G584" s="33"/>
      <c r="H584" s="33"/>
      <c r="I584" s="33"/>
      <c r="J584" s="34" t="str">
        <f t="shared" si="32"/>
        <v/>
      </c>
      <c r="K584" s="34" t="str">
        <f t="shared" si="33"/>
        <v/>
      </c>
      <c r="L584" s="34" t="str">
        <f t="shared" si="34"/>
        <v/>
      </c>
      <c r="M584" s="34" t="str">
        <f t="shared" si="35"/>
        <v/>
      </c>
    </row>
    <row r="585" spans="1:13" s="52" customFormat="1" ht="15" hidden="1" customHeight="1">
      <c r="A585" s="654"/>
      <c r="B585" s="637"/>
      <c r="C585" s="661"/>
      <c r="D585" s="181" t="s">
        <v>516</v>
      </c>
      <c r="E585" s="31"/>
      <c r="F585" s="33"/>
      <c r="G585" s="33"/>
      <c r="H585" s="33"/>
      <c r="I585" s="33"/>
      <c r="J585" s="34" t="str">
        <f t="shared" si="32"/>
        <v/>
      </c>
      <c r="K585" s="34" t="str">
        <f t="shared" si="33"/>
        <v/>
      </c>
      <c r="L585" s="34" t="str">
        <f t="shared" si="34"/>
        <v/>
      </c>
      <c r="M585" s="34" t="str">
        <f t="shared" si="35"/>
        <v/>
      </c>
    </row>
    <row r="586" spans="1:13" s="52" customFormat="1" ht="15" hidden="1" customHeight="1">
      <c r="A586" s="654"/>
      <c r="B586" s="637"/>
      <c r="C586" s="661"/>
      <c r="D586" s="181" t="s">
        <v>517</v>
      </c>
      <c r="E586" s="31"/>
      <c r="F586" s="33"/>
      <c r="G586" s="33"/>
      <c r="H586" s="33"/>
      <c r="I586" s="33"/>
      <c r="J586" s="34" t="str">
        <f t="shared" si="32"/>
        <v/>
      </c>
      <c r="K586" s="34" t="str">
        <f t="shared" si="33"/>
        <v/>
      </c>
      <c r="L586" s="34" t="str">
        <f t="shared" si="34"/>
        <v/>
      </c>
      <c r="M586" s="34" t="str">
        <f t="shared" si="35"/>
        <v/>
      </c>
    </row>
    <row r="587" spans="1:13" s="52" customFormat="1" ht="15" hidden="1" customHeight="1">
      <c r="A587" s="654"/>
      <c r="B587" s="637"/>
      <c r="C587" s="661"/>
      <c r="D587" s="180" t="s">
        <v>702</v>
      </c>
      <c r="E587" s="31"/>
      <c r="F587" s="33"/>
      <c r="G587" s="33"/>
      <c r="H587" s="33"/>
      <c r="I587" s="33"/>
      <c r="J587" s="34" t="str">
        <f t="shared" si="32"/>
        <v/>
      </c>
      <c r="K587" s="34" t="str">
        <f t="shared" si="33"/>
        <v/>
      </c>
      <c r="L587" s="34" t="str">
        <f t="shared" si="34"/>
        <v/>
      </c>
      <c r="M587" s="34" t="str">
        <f t="shared" si="35"/>
        <v/>
      </c>
    </row>
    <row r="588" spans="1:13" s="52" customFormat="1" ht="15" hidden="1" customHeight="1">
      <c r="A588" s="655"/>
      <c r="B588" s="637"/>
      <c r="C588" s="657"/>
      <c r="D588" s="181" t="s">
        <v>541</v>
      </c>
      <c r="E588" s="31"/>
      <c r="F588" s="33"/>
      <c r="G588" s="33"/>
      <c r="H588" s="33"/>
      <c r="I588" s="33"/>
      <c r="J588" s="34" t="str">
        <f t="shared" si="32"/>
        <v/>
      </c>
      <c r="K588" s="34" t="str">
        <f t="shared" si="33"/>
        <v/>
      </c>
      <c r="L588" s="34" t="str">
        <f t="shared" si="34"/>
        <v/>
      </c>
      <c r="M588" s="34" t="str">
        <f t="shared" si="35"/>
        <v/>
      </c>
    </row>
    <row r="589" spans="1:13" s="52" customFormat="1" ht="15" hidden="1" customHeight="1">
      <c r="A589" s="662">
        <v>24</v>
      </c>
      <c r="B589" s="636">
        <f>'1.Metas ATD H.'!B200</f>
        <v>0</v>
      </c>
      <c r="C589" s="656" t="s">
        <v>3</v>
      </c>
      <c r="D589" s="180" t="s">
        <v>529</v>
      </c>
      <c r="E589" s="31"/>
      <c r="F589" s="33"/>
      <c r="G589" s="33"/>
      <c r="H589" s="33"/>
      <c r="I589" s="33"/>
      <c r="J589" s="34" t="str">
        <f t="shared" si="32"/>
        <v/>
      </c>
      <c r="K589" s="34" t="str">
        <f t="shared" si="33"/>
        <v/>
      </c>
      <c r="L589" s="34" t="str">
        <f t="shared" si="34"/>
        <v/>
      </c>
      <c r="M589" s="34" t="str">
        <f t="shared" si="35"/>
        <v/>
      </c>
    </row>
    <row r="590" spans="1:13" s="52" customFormat="1" ht="15" hidden="1" customHeight="1">
      <c r="A590" s="663"/>
      <c r="B590" s="637"/>
      <c r="C590" s="661"/>
      <c r="D590" s="181" t="s">
        <v>515</v>
      </c>
      <c r="E590" s="31"/>
      <c r="F590" s="33"/>
      <c r="G590" s="33"/>
      <c r="H590" s="33"/>
      <c r="I590" s="33"/>
      <c r="J590" s="34" t="str">
        <f t="shared" ref="J590:J653" si="36">IFERROR((F590/E590),"")</f>
        <v/>
      </c>
      <c r="K590" s="34" t="str">
        <f t="shared" ref="K590:K653" si="37">IFERROR(((F590+G590)/E590),"")</f>
        <v/>
      </c>
      <c r="L590" s="34" t="str">
        <f t="shared" ref="L590:L653" si="38">IFERROR(((F590+G590+H590)/E590),"")</f>
        <v/>
      </c>
      <c r="M590" s="34" t="str">
        <f t="shared" ref="M590:M653" si="39">IFERROR(((F590+G590+H590+I590)/E590),"")</f>
        <v/>
      </c>
    </row>
    <row r="591" spans="1:13" s="52" customFormat="1" ht="15" hidden="1" customHeight="1">
      <c r="A591" s="663"/>
      <c r="B591" s="637"/>
      <c r="C591" s="661"/>
      <c r="D591" s="181" t="s">
        <v>516</v>
      </c>
      <c r="E591" s="31"/>
      <c r="F591" s="33"/>
      <c r="G591" s="33"/>
      <c r="H591" s="33"/>
      <c r="I591" s="33"/>
      <c r="J591" s="34" t="str">
        <f t="shared" si="36"/>
        <v/>
      </c>
      <c r="K591" s="34" t="str">
        <f t="shared" si="37"/>
        <v/>
      </c>
      <c r="L591" s="34" t="str">
        <f t="shared" si="38"/>
        <v/>
      </c>
      <c r="M591" s="34" t="str">
        <f t="shared" si="39"/>
        <v/>
      </c>
    </row>
    <row r="592" spans="1:13" s="52" customFormat="1" ht="15" hidden="1" customHeight="1">
      <c r="A592" s="663"/>
      <c r="B592" s="637"/>
      <c r="C592" s="661"/>
      <c r="D592" s="181" t="s">
        <v>517</v>
      </c>
      <c r="E592" s="31"/>
      <c r="F592" s="33"/>
      <c r="G592" s="33"/>
      <c r="H592" s="33"/>
      <c r="I592" s="33"/>
      <c r="J592" s="34" t="str">
        <f t="shared" si="36"/>
        <v/>
      </c>
      <c r="K592" s="34" t="str">
        <f t="shared" si="37"/>
        <v/>
      </c>
      <c r="L592" s="34" t="str">
        <f t="shared" si="38"/>
        <v/>
      </c>
      <c r="M592" s="34" t="str">
        <f t="shared" si="39"/>
        <v/>
      </c>
    </row>
    <row r="593" spans="1:13" s="52" customFormat="1" ht="15" hidden="1" customHeight="1">
      <c r="A593" s="663"/>
      <c r="B593" s="637"/>
      <c r="C593" s="661"/>
      <c r="D593" s="180" t="s">
        <v>702</v>
      </c>
      <c r="E593" s="31"/>
      <c r="F593" s="33"/>
      <c r="G593" s="33"/>
      <c r="H593" s="33"/>
      <c r="I593" s="33"/>
      <c r="J593" s="34" t="str">
        <f t="shared" si="36"/>
        <v/>
      </c>
      <c r="K593" s="34" t="str">
        <f t="shared" si="37"/>
        <v/>
      </c>
      <c r="L593" s="34" t="str">
        <f t="shared" si="38"/>
        <v/>
      </c>
      <c r="M593" s="34" t="str">
        <f t="shared" si="39"/>
        <v/>
      </c>
    </row>
    <row r="594" spans="1:13" s="52" customFormat="1" ht="15" hidden="1" customHeight="1">
      <c r="A594" s="663"/>
      <c r="B594" s="637"/>
      <c r="C594" s="657"/>
      <c r="D594" s="181" t="s">
        <v>541</v>
      </c>
      <c r="E594" s="31"/>
      <c r="F594" s="33"/>
      <c r="G594" s="33"/>
      <c r="H594" s="33"/>
      <c r="I594" s="33"/>
      <c r="J594" s="34" t="str">
        <f t="shared" si="36"/>
        <v/>
      </c>
      <c r="K594" s="34" t="str">
        <f t="shared" si="37"/>
        <v/>
      </c>
      <c r="L594" s="34" t="str">
        <f t="shared" si="38"/>
        <v/>
      </c>
      <c r="M594" s="34" t="str">
        <f t="shared" si="39"/>
        <v/>
      </c>
    </row>
    <row r="595" spans="1:13" s="52" customFormat="1" ht="15" hidden="1" customHeight="1">
      <c r="A595" s="663"/>
      <c r="B595" s="637"/>
      <c r="C595" s="656" t="s">
        <v>4</v>
      </c>
      <c r="D595" s="180" t="s">
        <v>529</v>
      </c>
      <c r="E595" s="31"/>
      <c r="F595" s="33"/>
      <c r="G595" s="33"/>
      <c r="H595" s="33"/>
      <c r="I595" s="33"/>
      <c r="J595" s="34" t="str">
        <f t="shared" si="36"/>
        <v/>
      </c>
      <c r="K595" s="34" t="str">
        <f t="shared" si="37"/>
        <v/>
      </c>
      <c r="L595" s="34" t="str">
        <f t="shared" si="38"/>
        <v/>
      </c>
      <c r="M595" s="34" t="str">
        <f t="shared" si="39"/>
        <v/>
      </c>
    </row>
    <row r="596" spans="1:13" s="52" customFormat="1" ht="15" hidden="1" customHeight="1">
      <c r="A596" s="663"/>
      <c r="B596" s="637"/>
      <c r="C596" s="661"/>
      <c r="D596" s="181" t="s">
        <v>515</v>
      </c>
      <c r="E596" s="31"/>
      <c r="F596" s="33"/>
      <c r="G596" s="33"/>
      <c r="H596" s="33"/>
      <c r="I596" s="33"/>
      <c r="J596" s="34" t="str">
        <f t="shared" si="36"/>
        <v/>
      </c>
      <c r="K596" s="34" t="str">
        <f t="shared" si="37"/>
        <v/>
      </c>
      <c r="L596" s="34" t="str">
        <f t="shared" si="38"/>
        <v/>
      </c>
      <c r="M596" s="34" t="str">
        <f t="shared" si="39"/>
        <v/>
      </c>
    </row>
    <row r="597" spans="1:13" s="52" customFormat="1" ht="15" hidden="1" customHeight="1">
      <c r="A597" s="663"/>
      <c r="B597" s="637"/>
      <c r="C597" s="661"/>
      <c r="D597" s="181" t="s">
        <v>516</v>
      </c>
      <c r="E597" s="31"/>
      <c r="F597" s="33"/>
      <c r="G597" s="33"/>
      <c r="H597" s="33"/>
      <c r="I597" s="33"/>
      <c r="J597" s="34" t="str">
        <f t="shared" si="36"/>
        <v/>
      </c>
      <c r="K597" s="34" t="str">
        <f t="shared" si="37"/>
        <v/>
      </c>
      <c r="L597" s="34" t="str">
        <f t="shared" si="38"/>
        <v/>
      </c>
      <c r="M597" s="34" t="str">
        <f t="shared" si="39"/>
        <v/>
      </c>
    </row>
    <row r="598" spans="1:13" s="52" customFormat="1" ht="15" hidden="1" customHeight="1">
      <c r="A598" s="663"/>
      <c r="B598" s="637"/>
      <c r="C598" s="661"/>
      <c r="D598" s="181" t="s">
        <v>517</v>
      </c>
      <c r="E598" s="31"/>
      <c r="F598" s="33"/>
      <c r="G598" s="33"/>
      <c r="H598" s="33"/>
      <c r="I598" s="33"/>
      <c r="J598" s="34" t="str">
        <f t="shared" si="36"/>
        <v/>
      </c>
      <c r="K598" s="34" t="str">
        <f t="shared" si="37"/>
        <v/>
      </c>
      <c r="L598" s="34" t="str">
        <f t="shared" si="38"/>
        <v/>
      </c>
      <c r="M598" s="34" t="str">
        <f t="shared" si="39"/>
        <v/>
      </c>
    </row>
    <row r="599" spans="1:13" s="52" customFormat="1" ht="15" hidden="1" customHeight="1">
      <c r="A599" s="663"/>
      <c r="B599" s="637"/>
      <c r="C599" s="661"/>
      <c r="D599" s="180" t="s">
        <v>702</v>
      </c>
      <c r="E599" s="31"/>
      <c r="F599" s="33"/>
      <c r="G599" s="33"/>
      <c r="H599" s="33"/>
      <c r="I599" s="33"/>
      <c r="J599" s="34" t="str">
        <f t="shared" si="36"/>
        <v/>
      </c>
      <c r="K599" s="34" t="str">
        <f t="shared" si="37"/>
        <v/>
      </c>
      <c r="L599" s="34" t="str">
        <f t="shared" si="38"/>
        <v/>
      </c>
      <c r="M599" s="34" t="str">
        <f t="shared" si="39"/>
        <v/>
      </c>
    </row>
    <row r="600" spans="1:13" s="52" customFormat="1" ht="15" hidden="1" customHeight="1">
      <c r="A600" s="663"/>
      <c r="B600" s="637"/>
      <c r="C600" s="657"/>
      <c r="D600" s="181" t="s">
        <v>541</v>
      </c>
      <c r="E600" s="31"/>
      <c r="F600" s="33"/>
      <c r="G600" s="33"/>
      <c r="H600" s="33"/>
      <c r="I600" s="33"/>
      <c r="J600" s="34" t="str">
        <f t="shared" si="36"/>
        <v/>
      </c>
      <c r="K600" s="34" t="str">
        <f t="shared" si="37"/>
        <v/>
      </c>
      <c r="L600" s="34" t="str">
        <f t="shared" si="38"/>
        <v/>
      </c>
      <c r="M600" s="34" t="str">
        <f t="shared" si="39"/>
        <v/>
      </c>
    </row>
    <row r="601" spans="1:13" s="52" customFormat="1" ht="15" hidden="1" customHeight="1">
      <c r="A601" s="663"/>
      <c r="B601" s="637"/>
      <c r="C601" s="656" t="s">
        <v>5</v>
      </c>
      <c r="D601" s="180" t="s">
        <v>529</v>
      </c>
      <c r="E601" s="31"/>
      <c r="F601" s="33"/>
      <c r="G601" s="33"/>
      <c r="H601" s="33"/>
      <c r="I601" s="33"/>
      <c r="J601" s="34" t="str">
        <f t="shared" si="36"/>
        <v/>
      </c>
      <c r="K601" s="34" t="str">
        <f t="shared" si="37"/>
        <v/>
      </c>
      <c r="L601" s="34" t="str">
        <f t="shared" si="38"/>
        <v/>
      </c>
      <c r="M601" s="34" t="str">
        <f t="shared" si="39"/>
        <v/>
      </c>
    </row>
    <row r="602" spans="1:13" s="52" customFormat="1" ht="15" hidden="1" customHeight="1">
      <c r="A602" s="663"/>
      <c r="B602" s="637"/>
      <c r="C602" s="661"/>
      <c r="D602" s="181" t="s">
        <v>515</v>
      </c>
      <c r="E602" s="31"/>
      <c r="F602" s="33"/>
      <c r="G602" s="33"/>
      <c r="H602" s="33"/>
      <c r="I602" s="33"/>
      <c r="J602" s="34" t="str">
        <f t="shared" si="36"/>
        <v/>
      </c>
      <c r="K602" s="34" t="str">
        <f t="shared" si="37"/>
        <v/>
      </c>
      <c r="L602" s="34" t="str">
        <f t="shared" si="38"/>
        <v/>
      </c>
      <c r="M602" s="34" t="str">
        <f t="shared" si="39"/>
        <v/>
      </c>
    </row>
    <row r="603" spans="1:13" s="52" customFormat="1" ht="15" hidden="1" customHeight="1">
      <c r="A603" s="663"/>
      <c r="B603" s="637"/>
      <c r="C603" s="661"/>
      <c r="D603" s="181" t="s">
        <v>516</v>
      </c>
      <c r="E603" s="31"/>
      <c r="F603" s="33"/>
      <c r="G603" s="33"/>
      <c r="H603" s="33"/>
      <c r="I603" s="33"/>
      <c r="J603" s="34" t="str">
        <f t="shared" si="36"/>
        <v/>
      </c>
      <c r="K603" s="34" t="str">
        <f t="shared" si="37"/>
        <v/>
      </c>
      <c r="L603" s="34" t="str">
        <f t="shared" si="38"/>
        <v/>
      </c>
      <c r="M603" s="34" t="str">
        <f t="shared" si="39"/>
        <v/>
      </c>
    </row>
    <row r="604" spans="1:13" s="52" customFormat="1" ht="15" hidden="1" customHeight="1">
      <c r="A604" s="663"/>
      <c r="B604" s="637"/>
      <c r="C604" s="661"/>
      <c r="D604" s="181" t="s">
        <v>517</v>
      </c>
      <c r="E604" s="31"/>
      <c r="F604" s="33"/>
      <c r="G604" s="33"/>
      <c r="H604" s="33"/>
      <c r="I604" s="33"/>
      <c r="J604" s="34" t="str">
        <f t="shared" si="36"/>
        <v/>
      </c>
      <c r="K604" s="34" t="str">
        <f t="shared" si="37"/>
        <v/>
      </c>
      <c r="L604" s="34" t="str">
        <f t="shared" si="38"/>
        <v/>
      </c>
      <c r="M604" s="34" t="str">
        <f t="shared" si="39"/>
        <v/>
      </c>
    </row>
    <row r="605" spans="1:13" s="52" customFormat="1" ht="15" hidden="1" customHeight="1">
      <c r="A605" s="663"/>
      <c r="B605" s="637"/>
      <c r="C605" s="661"/>
      <c r="D605" s="180" t="s">
        <v>702</v>
      </c>
      <c r="E605" s="31"/>
      <c r="F605" s="33"/>
      <c r="G605" s="33"/>
      <c r="H605" s="33"/>
      <c r="I605" s="33"/>
      <c r="J605" s="34" t="str">
        <f t="shared" si="36"/>
        <v/>
      </c>
      <c r="K605" s="34" t="str">
        <f t="shared" si="37"/>
        <v/>
      </c>
      <c r="L605" s="34" t="str">
        <f t="shared" si="38"/>
        <v/>
      </c>
      <c r="M605" s="34" t="str">
        <f t="shared" si="39"/>
        <v/>
      </c>
    </row>
    <row r="606" spans="1:13" s="52" customFormat="1" ht="15" hidden="1" customHeight="1">
      <c r="A606" s="663"/>
      <c r="B606" s="637"/>
      <c r="C606" s="661"/>
      <c r="D606" s="181" t="s">
        <v>541</v>
      </c>
      <c r="E606" s="31"/>
      <c r="F606" s="33"/>
      <c r="G606" s="33"/>
      <c r="H606" s="33"/>
      <c r="I606" s="33"/>
      <c r="J606" s="34" t="str">
        <f t="shared" si="36"/>
        <v/>
      </c>
      <c r="K606" s="34" t="str">
        <f t="shared" si="37"/>
        <v/>
      </c>
      <c r="L606" s="34" t="str">
        <f t="shared" si="38"/>
        <v/>
      </c>
      <c r="M606" s="34" t="str">
        <f t="shared" si="39"/>
        <v/>
      </c>
    </row>
    <row r="607" spans="1:13" s="52" customFormat="1" ht="15" hidden="1" customHeight="1">
      <c r="A607" s="663"/>
      <c r="B607" s="637"/>
      <c r="C607" s="657"/>
      <c r="D607" s="180" t="s">
        <v>582</v>
      </c>
      <c r="E607" s="31"/>
      <c r="F607" s="33"/>
      <c r="G607" s="33"/>
      <c r="H607" s="33"/>
      <c r="I607" s="33"/>
      <c r="J607" s="34" t="str">
        <f t="shared" si="36"/>
        <v/>
      </c>
      <c r="K607" s="34" t="str">
        <f t="shared" si="37"/>
        <v/>
      </c>
      <c r="L607" s="34" t="str">
        <f t="shared" si="38"/>
        <v/>
      </c>
      <c r="M607" s="34" t="str">
        <f t="shared" si="39"/>
        <v/>
      </c>
    </row>
    <row r="608" spans="1:13" s="52" customFormat="1" ht="15" hidden="1" customHeight="1">
      <c r="A608" s="663"/>
      <c r="B608" s="637"/>
      <c r="C608" s="656" t="s">
        <v>6</v>
      </c>
      <c r="D608" s="180" t="s">
        <v>529</v>
      </c>
      <c r="E608" s="31"/>
      <c r="F608" s="33"/>
      <c r="G608" s="33"/>
      <c r="H608" s="33"/>
      <c r="I608" s="33"/>
      <c r="J608" s="34" t="str">
        <f t="shared" si="36"/>
        <v/>
      </c>
      <c r="K608" s="34" t="str">
        <f t="shared" si="37"/>
        <v/>
      </c>
      <c r="L608" s="34" t="str">
        <f t="shared" si="38"/>
        <v/>
      </c>
      <c r="M608" s="34" t="str">
        <f t="shared" si="39"/>
        <v/>
      </c>
    </row>
    <row r="609" spans="1:13" s="52" customFormat="1" ht="15" hidden="1" customHeight="1">
      <c r="A609" s="663"/>
      <c r="B609" s="637"/>
      <c r="C609" s="661"/>
      <c r="D609" s="181" t="s">
        <v>515</v>
      </c>
      <c r="E609" s="31"/>
      <c r="F609" s="33"/>
      <c r="G609" s="33"/>
      <c r="H609" s="33"/>
      <c r="I609" s="33"/>
      <c r="J609" s="34" t="str">
        <f t="shared" si="36"/>
        <v/>
      </c>
      <c r="K609" s="34" t="str">
        <f t="shared" si="37"/>
        <v/>
      </c>
      <c r="L609" s="34" t="str">
        <f t="shared" si="38"/>
        <v/>
      </c>
      <c r="M609" s="34" t="str">
        <f t="shared" si="39"/>
        <v/>
      </c>
    </row>
    <row r="610" spans="1:13" s="52" customFormat="1" ht="15" hidden="1" customHeight="1">
      <c r="A610" s="663"/>
      <c r="B610" s="637"/>
      <c r="C610" s="661"/>
      <c r="D610" s="181" t="s">
        <v>516</v>
      </c>
      <c r="E610" s="31"/>
      <c r="F610" s="33"/>
      <c r="G610" s="33"/>
      <c r="H610" s="33"/>
      <c r="I610" s="33"/>
      <c r="J610" s="34" t="str">
        <f t="shared" si="36"/>
        <v/>
      </c>
      <c r="K610" s="34" t="str">
        <f t="shared" si="37"/>
        <v/>
      </c>
      <c r="L610" s="34" t="str">
        <f t="shared" si="38"/>
        <v/>
      </c>
      <c r="M610" s="34" t="str">
        <f t="shared" si="39"/>
        <v/>
      </c>
    </row>
    <row r="611" spans="1:13" s="52" customFormat="1" ht="15" hidden="1" customHeight="1">
      <c r="A611" s="663"/>
      <c r="B611" s="637"/>
      <c r="C611" s="661"/>
      <c r="D611" s="181" t="s">
        <v>517</v>
      </c>
      <c r="E611" s="31"/>
      <c r="F611" s="33"/>
      <c r="G611" s="33"/>
      <c r="H611" s="33"/>
      <c r="I611" s="33"/>
      <c r="J611" s="34" t="str">
        <f t="shared" si="36"/>
        <v/>
      </c>
      <c r="K611" s="34" t="str">
        <f t="shared" si="37"/>
        <v/>
      </c>
      <c r="L611" s="34" t="str">
        <f t="shared" si="38"/>
        <v/>
      </c>
      <c r="M611" s="34" t="str">
        <f t="shared" si="39"/>
        <v/>
      </c>
    </row>
    <row r="612" spans="1:13" s="52" customFormat="1" ht="15" hidden="1" customHeight="1">
      <c r="A612" s="663"/>
      <c r="B612" s="637"/>
      <c r="C612" s="661"/>
      <c r="D612" s="180" t="s">
        <v>702</v>
      </c>
      <c r="E612" s="31"/>
      <c r="F612" s="33"/>
      <c r="G612" s="33"/>
      <c r="H612" s="33"/>
      <c r="I612" s="33"/>
      <c r="J612" s="34" t="str">
        <f t="shared" si="36"/>
        <v/>
      </c>
      <c r="K612" s="34" t="str">
        <f t="shared" si="37"/>
        <v/>
      </c>
      <c r="L612" s="34" t="str">
        <f t="shared" si="38"/>
        <v/>
      </c>
      <c r="M612" s="34" t="str">
        <f t="shared" si="39"/>
        <v/>
      </c>
    </row>
    <row r="613" spans="1:13" s="52" customFormat="1" ht="15" hidden="1" customHeight="1">
      <c r="A613" s="664"/>
      <c r="B613" s="637"/>
      <c r="C613" s="657"/>
      <c r="D613" s="181" t="s">
        <v>541</v>
      </c>
      <c r="E613" s="31"/>
      <c r="F613" s="33"/>
      <c r="G613" s="33"/>
      <c r="H613" s="33"/>
      <c r="I613" s="33"/>
      <c r="J613" s="34" t="str">
        <f t="shared" si="36"/>
        <v/>
      </c>
      <c r="K613" s="34" t="str">
        <f t="shared" si="37"/>
        <v/>
      </c>
      <c r="L613" s="34" t="str">
        <f t="shared" si="38"/>
        <v/>
      </c>
      <c r="M613" s="34" t="str">
        <f t="shared" si="39"/>
        <v/>
      </c>
    </row>
    <row r="614" spans="1:13" s="52" customFormat="1" ht="15" hidden="1" customHeight="1">
      <c r="A614" s="653">
        <v>25</v>
      </c>
      <c r="B614" s="636">
        <f>'1.Metas ATD H.'!B208</f>
        <v>0</v>
      </c>
      <c r="C614" s="656" t="s">
        <v>3</v>
      </c>
      <c r="D614" s="180" t="s">
        <v>529</v>
      </c>
      <c r="E614" s="31"/>
      <c r="F614" s="33"/>
      <c r="G614" s="33"/>
      <c r="H614" s="33"/>
      <c r="I614" s="33"/>
      <c r="J614" s="34" t="str">
        <f t="shared" si="36"/>
        <v/>
      </c>
      <c r="K614" s="34" t="str">
        <f t="shared" si="37"/>
        <v/>
      </c>
      <c r="L614" s="34" t="str">
        <f t="shared" si="38"/>
        <v/>
      </c>
      <c r="M614" s="34" t="str">
        <f t="shared" si="39"/>
        <v/>
      </c>
    </row>
    <row r="615" spans="1:13" s="52" customFormat="1" ht="15" hidden="1" customHeight="1">
      <c r="A615" s="654"/>
      <c r="B615" s="637"/>
      <c r="C615" s="661"/>
      <c r="D615" s="181" t="s">
        <v>515</v>
      </c>
      <c r="E615" s="31"/>
      <c r="F615" s="33"/>
      <c r="G615" s="33"/>
      <c r="H615" s="33"/>
      <c r="I615" s="33"/>
      <c r="J615" s="34" t="str">
        <f t="shared" si="36"/>
        <v/>
      </c>
      <c r="K615" s="34" t="str">
        <f t="shared" si="37"/>
        <v/>
      </c>
      <c r="L615" s="34" t="str">
        <f t="shared" si="38"/>
        <v/>
      </c>
      <c r="M615" s="34" t="str">
        <f t="shared" si="39"/>
        <v/>
      </c>
    </row>
    <row r="616" spans="1:13" s="52" customFormat="1" ht="15" hidden="1" customHeight="1">
      <c r="A616" s="654"/>
      <c r="B616" s="637"/>
      <c r="C616" s="661"/>
      <c r="D616" s="181" t="s">
        <v>516</v>
      </c>
      <c r="E616" s="31"/>
      <c r="F616" s="33"/>
      <c r="G616" s="33"/>
      <c r="H616" s="33"/>
      <c r="I616" s="33"/>
      <c r="J616" s="34" t="str">
        <f t="shared" si="36"/>
        <v/>
      </c>
      <c r="K616" s="34" t="str">
        <f t="shared" si="37"/>
        <v/>
      </c>
      <c r="L616" s="34" t="str">
        <f t="shared" si="38"/>
        <v/>
      </c>
      <c r="M616" s="34" t="str">
        <f t="shared" si="39"/>
        <v/>
      </c>
    </row>
    <row r="617" spans="1:13" s="52" customFormat="1" ht="15" hidden="1" customHeight="1">
      <c r="A617" s="654"/>
      <c r="B617" s="637"/>
      <c r="C617" s="661"/>
      <c r="D617" s="181" t="s">
        <v>517</v>
      </c>
      <c r="E617" s="31"/>
      <c r="F617" s="33"/>
      <c r="G617" s="33"/>
      <c r="H617" s="33"/>
      <c r="I617" s="33"/>
      <c r="J617" s="34" t="str">
        <f t="shared" si="36"/>
        <v/>
      </c>
      <c r="K617" s="34" t="str">
        <f t="shared" si="37"/>
        <v/>
      </c>
      <c r="L617" s="34" t="str">
        <f t="shared" si="38"/>
        <v/>
      </c>
      <c r="M617" s="34" t="str">
        <f t="shared" si="39"/>
        <v/>
      </c>
    </row>
    <row r="618" spans="1:13" s="52" customFormat="1" ht="15" hidden="1" customHeight="1">
      <c r="A618" s="654"/>
      <c r="B618" s="637"/>
      <c r="C618" s="661"/>
      <c r="D618" s="180" t="s">
        <v>702</v>
      </c>
      <c r="E618" s="31"/>
      <c r="F618" s="33"/>
      <c r="G618" s="33"/>
      <c r="H618" s="33"/>
      <c r="I618" s="33"/>
      <c r="J618" s="34" t="str">
        <f t="shared" si="36"/>
        <v/>
      </c>
      <c r="K618" s="34" t="str">
        <f t="shared" si="37"/>
        <v/>
      </c>
      <c r="L618" s="34" t="str">
        <f t="shared" si="38"/>
        <v/>
      </c>
      <c r="M618" s="34" t="str">
        <f t="shared" si="39"/>
        <v/>
      </c>
    </row>
    <row r="619" spans="1:13" s="52" customFormat="1" ht="15" hidden="1" customHeight="1">
      <c r="A619" s="654"/>
      <c r="B619" s="637"/>
      <c r="C619" s="657"/>
      <c r="D619" s="181" t="s">
        <v>541</v>
      </c>
      <c r="E619" s="31"/>
      <c r="F619" s="33"/>
      <c r="G619" s="33"/>
      <c r="H619" s="33"/>
      <c r="I619" s="33"/>
      <c r="J619" s="34" t="str">
        <f t="shared" si="36"/>
        <v/>
      </c>
      <c r="K619" s="34" t="str">
        <f t="shared" si="37"/>
        <v/>
      </c>
      <c r="L619" s="34" t="str">
        <f t="shared" si="38"/>
        <v/>
      </c>
      <c r="M619" s="34" t="str">
        <f t="shared" si="39"/>
        <v/>
      </c>
    </row>
    <row r="620" spans="1:13" s="52" customFormat="1" ht="15" hidden="1" customHeight="1">
      <c r="A620" s="654"/>
      <c r="B620" s="637"/>
      <c r="C620" s="656" t="s">
        <v>4</v>
      </c>
      <c r="D620" s="180" t="s">
        <v>529</v>
      </c>
      <c r="E620" s="31"/>
      <c r="F620" s="33"/>
      <c r="G620" s="33"/>
      <c r="H620" s="33"/>
      <c r="I620" s="33"/>
      <c r="J620" s="34" t="str">
        <f t="shared" si="36"/>
        <v/>
      </c>
      <c r="K620" s="34" t="str">
        <f t="shared" si="37"/>
        <v/>
      </c>
      <c r="L620" s="34" t="str">
        <f t="shared" si="38"/>
        <v/>
      </c>
      <c r="M620" s="34" t="str">
        <f t="shared" si="39"/>
        <v/>
      </c>
    </row>
    <row r="621" spans="1:13" s="52" customFormat="1" ht="15" hidden="1" customHeight="1">
      <c r="A621" s="654"/>
      <c r="B621" s="637"/>
      <c r="C621" s="661"/>
      <c r="D621" s="181" t="s">
        <v>515</v>
      </c>
      <c r="E621" s="31"/>
      <c r="F621" s="33"/>
      <c r="G621" s="33"/>
      <c r="H621" s="33"/>
      <c r="I621" s="33"/>
      <c r="J621" s="34" t="str">
        <f t="shared" si="36"/>
        <v/>
      </c>
      <c r="K621" s="34" t="str">
        <f t="shared" si="37"/>
        <v/>
      </c>
      <c r="L621" s="34" t="str">
        <f t="shared" si="38"/>
        <v/>
      </c>
      <c r="M621" s="34" t="str">
        <f t="shared" si="39"/>
        <v/>
      </c>
    </row>
    <row r="622" spans="1:13" s="52" customFormat="1" ht="15" hidden="1" customHeight="1">
      <c r="A622" s="654"/>
      <c r="B622" s="637"/>
      <c r="C622" s="661"/>
      <c r="D622" s="181" t="s">
        <v>516</v>
      </c>
      <c r="E622" s="31"/>
      <c r="F622" s="33"/>
      <c r="G622" s="33"/>
      <c r="H622" s="33"/>
      <c r="I622" s="33"/>
      <c r="J622" s="34" t="str">
        <f t="shared" si="36"/>
        <v/>
      </c>
      <c r="K622" s="34" t="str">
        <f t="shared" si="37"/>
        <v/>
      </c>
      <c r="L622" s="34" t="str">
        <f t="shared" si="38"/>
        <v/>
      </c>
      <c r="M622" s="34" t="str">
        <f t="shared" si="39"/>
        <v/>
      </c>
    </row>
    <row r="623" spans="1:13" s="52" customFormat="1" ht="15" hidden="1" customHeight="1">
      <c r="A623" s="654"/>
      <c r="B623" s="637"/>
      <c r="C623" s="661"/>
      <c r="D623" s="181" t="s">
        <v>517</v>
      </c>
      <c r="E623" s="31"/>
      <c r="F623" s="33"/>
      <c r="G623" s="33"/>
      <c r="H623" s="33"/>
      <c r="I623" s="33"/>
      <c r="J623" s="34" t="str">
        <f t="shared" si="36"/>
        <v/>
      </c>
      <c r="K623" s="34" t="str">
        <f t="shared" si="37"/>
        <v/>
      </c>
      <c r="L623" s="34" t="str">
        <f t="shared" si="38"/>
        <v/>
      </c>
      <c r="M623" s="34" t="str">
        <f t="shared" si="39"/>
        <v/>
      </c>
    </row>
    <row r="624" spans="1:13" s="52" customFormat="1" ht="15" hidden="1" customHeight="1">
      <c r="A624" s="654"/>
      <c r="B624" s="637"/>
      <c r="C624" s="661"/>
      <c r="D624" s="180" t="s">
        <v>702</v>
      </c>
      <c r="E624" s="31"/>
      <c r="F624" s="33"/>
      <c r="G624" s="33"/>
      <c r="H624" s="33"/>
      <c r="I624" s="33"/>
      <c r="J624" s="34" t="str">
        <f t="shared" si="36"/>
        <v/>
      </c>
      <c r="K624" s="34" t="str">
        <f t="shared" si="37"/>
        <v/>
      </c>
      <c r="L624" s="34" t="str">
        <f t="shared" si="38"/>
        <v/>
      </c>
      <c r="M624" s="34" t="str">
        <f t="shared" si="39"/>
        <v/>
      </c>
    </row>
    <row r="625" spans="1:13" s="52" customFormat="1" ht="15" hidden="1" customHeight="1">
      <c r="A625" s="654"/>
      <c r="B625" s="637"/>
      <c r="C625" s="657"/>
      <c r="D625" s="181" t="s">
        <v>541</v>
      </c>
      <c r="E625" s="31"/>
      <c r="F625" s="33"/>
      <c r="G625" s="33"/>
      <c r="H625" s="33"/>
      <c r="I625" s="33"/>
      <c r="J625" s="34" t="str">
        <f t="shared" si="36"/>
        <v/>
      </c>
      <c r="K625" s="34" t="str">
        <f t="shared" si="37"/>
        <v/>
      </c>
      <c r="L625" s="34" t="str">
        <f t="shared" si="38"/>
        <v/>
      </c>
      <c r="M625" s="34" t="str">
        <f t="shared" si="39"/>
        <v/>
      </c>
    </row>
    <row r="626" spans="1:13" s="52" customFormat="1" ht="15" hidden="1" customHeight="1">
      <c r="A626" s="654"/>
      <c r="B626" s="637"/>
      <c r="C626" s="656" t="s">
        <v>5</v>
      </c>
      <c r="D626" s="180" t="s">
        <v>529</v>
      </c>
      <c r="E626" s="31"/>
      <c r="F626" s="33"/>
      <c r="G626" s="33"/>
      <c r="H626" s="33"/>
      <c r="I626" s="33"/>
      <c r="J626" s="34" t="str">
        <f t="shared" si="36"/>
        <v/>
      </c>
      <c r="K626" s="34" t="str">
        <f t="shared" si="37"/>
        <v/>
      </c>
      <c r="L626" s="34" t="str">
        <f t="shared" si="38"/>
        <v/>
      </c>
      <c r="M626" s="34" t="str">
        <f t="shared" si="39"/>
        <v/>
      </c>
    </row>
    <row r="627" spans="1:13" s="52" customFormat="1" ht="15" hidden="1" customHeight="1">
      <c r="A627" s="654"/>
      <c r="B627" s="637"/>
      <c r="C627" s="661"/>
      <c r="D627" s="181" t="s">
        <v>515</v>
      </c>
      <c r="E627" s="31"/>
      <c r="F627" s="33"/>
      <c r="G627" s="33"/>
      <c r="H627" s="33"/>
      <c r="I627" s="33"/>
      <c r="J627" s="34" t="str">
        <f t="shared" si="36"/>
        <v/>
      </c>
      <c r="K627" s="34" t="str">
        <f t="shared" si="37"/>
        <v/>
      </c>
      <c r="L627" s="34" t="str">
        <f t="shared" si="38"/>
        <v/>
      </c>
      <c r="M627" s="34" t="str">
        <f t="shared" si="39"/>
        <v/>
      </c>
    </row>
    <row r="628" spans="1:13" s="52" customFormat="1" ht="15" hidden="1" customHeight="1">
      <c r="A628" s="654"/>
      <c r="B628" s="637"/>
      <c r="C628" s="661"/>
      <c r="D628" s="181" t="s">
        <v>516</v>
      </c>
      <c r="E628" s="31"/>
      <c r="F628" s="33"/>
      <c r="G628" s="33"/>
      <c r="H628" s="33"/>
      <c r="I628" s="33"/>
      <c r="J628" s="34" t="str">
        <f t="shared" si="36"/>
        <v/>
      </c>
      <c r="K628" s="34" t="str">
        <f t="shared" si="37"/>
        <v/>
      </c>
      <c r="L628" s="34" t="str">
        <f t="shared" si="38"/>
        <v/>
      </c>
      <c r="M628" s="34" t="str">
        <f t="shared" si="39"/>
        <v/>
      </c>
    </row>
    <row r="629" spans="1:13" s="52" customFormat="1" ht="15" hidden="1" customHeight="1">
      <c r="A629" s="654"/>
      <c r="B629" s="637"/>
      <c r="C629" s="661"/>
      <c r="D629" s="181" t="s">
        <v>517</v>
      </c>
      <c r="E629" s="31"/>
      <c r="F629" s="33"/>
      <c r="G629" s="33"/>
      <c r="H629" s="33"/>
      <c r="I629" s="33"/>
      <c r="J629" s="34" t="str">
        <f t="shared" si="36"/>
        <v/>
      </c>
      <c r="K629" s="34" t="str">
        <f t="shared" si="37"/>
        <v/>
      </c>
      <c r="L629" s="34" t="str">
        <f t="shared" si="38"/>
        <v/>
      </c>
      <c r="M629" s="34" t="str">
        <f t="shared" si="39"/>
        <v/>
      </c>
    </row>
    <row r="630" spans="1:13" s="52" customFormat="1" ht="15" hidden="1" customHeight="1">
      <c r="A630" s="654"/>
      <c r="B630" s="637"/>
      <c r="C630" s="661"/>
      <c r="D630" s="180" t="s">
        <v>702</v>
      </c>
      <c r="E630" s="31"/>
      <c r="F630" s="33"/>
      <c r="G630" s="33"/>
      <c r="H630" s="33"/>
      <c r="I630" s="33"/>
      <c r="J630" s="34" t="str">
        <f t="shared" si="36"/>
        <v/>
      </c>
      <c r="K630" s="34" t="str">
        <f t="shared" si="37"/>
        <v/>
      </c>
      <c r="L630" s="34" t="str">
        <f t="shared" si="38"/>
        <v/>
      </c>
      <c r="M630" s="34" t="str">
        <f t="shared" si="39"/>
        <v/>
      </c>
    </row>
    <row r="631" spans="1:13" s="52" customFormat="1" ht="15" hidden="1" customHeight="1">
      <c r="A631" s="654"/>
      <c r="B631" s="637"/>
      <c r="C631" s="661"/>
      <c r="D631" s="181" t="s">
        <v>541</v>
      </c>
      <c r="E631" s="31"/>
      <c r="F631" s="33"/>
      <c r="G631" s="33"/>
      <c r="H631" s="33"/>
      <c r="I631" s="33"/>
      <c r="J631" s="34" t="str">
        <f t="shared" si="36"/>
        <v/>
      </c>
      <c r="K631" s="34" t="str">
        <f t="shared" si="37"/>
        <v/>
      </c>
      <c r="L631" s="34" t="str">
        <f t="shared" si="38"/>
        <v/>
      </c>
      <c r="M631" s="34" t="str">
        <f t="shared" si="39"/>
        <v/>
      </c>
    </row>
    <row r="632" spans="1:13" s="52" customFormat="1" ht="15" hidden="1" customHeight="1">
      <c r="A632" s="654"/>
      <c r="B632" s="637"/>
      <c r="C632" s="657"/>
      <c r="D632" s="180" t="s">
        <v>582</v>
      </c>
      <c r="E632" s="31"/>
      <c r="F632" s="33"/>
      <c r="G632" s="33"/>
      <c r="H632" s="33"/>
      <c r="I632" s="33"/>
      <c r="J632" s="34" t="str">
        <f t="shared" si="36"/>
        <v/>
      </c>
      <c r="K632" s="34" t="str">
        <f t="shared" si="37"/>
        <v/>
      </c>
      <c r="L632" s="34" t="str">
        <f t="shared" si="38"/>
        <v/>
      </c>
      <c r="M632" s="34" t="str">
        <f t="shared" si="39"/>
        <v/>
      </c>
    </row>
    <row r="633" spans="1:13" s="52" customFormat="1" ht="15" hidden="1" customHeight="1">
      <c r="A633" s="654"/>
      <c r="B633" s="637"/>
      <c r="C633" s="656" t="s">
        <v>6</v>
      </c>
      <c r="D633" s="180" t="s">
        <v>529</v>
      </c>
      <c r="E633" s="31"/>
      <c r="F633" s="33"/>
      <c r="G633" s="33"/>
      <c r="H633" s="33"/>
      <c r="I633" s="33"/>
      <c r="J633" s="34" t="str">
        <f t="shared" si="36"/>
        <v/>
      </c>
      <c r="K633" s="34" t="str">
        <f t="shared" si="37"/>
        <v/>
      </c>
      <c r="L633" s="34" t="str">
        <f t="shared" si="38"/>
        <v/>
      </c>
      <c r="M633" s="34" t="str">
        <f t="shared" si="39"/>
        <v/>
      </c>
    </row>
    <row r="634" spans="1:13" s="52" customFormat="1" ht="15" hidden="1" customHeight="1">
      <c r="A634" s="654"/>
      <c r="B634" s="637"/>
      <c r="C634" s="661"/>
      <c r="D634" s="181" t="s">
        <v>515</v>
      </c>
      <c r="E634" s="31"/>
      <c r="F634" s="33"/>
      <c r="G634" s="33"/>
      <c r="H634" s="33"/>
      <c r="I634" s="33"/>
      <c r="J634" s="34" t="str">
        <f t="shared" si="36"/>
        <v/>
      </c>
      <c r="K634" s="34" t="str">
        <f t="shared" si="37"/>
        <v/>
      </c>
      <c r="L634" s="34" t="str">
        <f t="shared" si="38"/>
        <v/>
      </c>
      <c r="M634" s="34" t="str">
        <f t="shared" si="39"/>
        <v/>
      </c>
    </row>
    <row r="635" spans="1:13" s="52" customFormat="1" ht="15" hidden="1" customHeight="1">
      <c r="A635" s="654"/>
      <c r="B635" s="637"/>
      <c r="C635" s="661"/>
      <c r="D635" s="181" t="s">
        <v>516</v>
      </c>
      <c r="E635" s="31"/>
      <c r="F635" s="33"/>
      <c r="G635" s="33"/>
      <c r="H635" s="33"/>
      <c r="I635" s="33"/>
      <c r="J635" s="34" t="str">
        <f t="shared" si="36"/>
        <v/>
      </c>
      <c r="K635" s="34" t="str">
        <f t="shared" si="37"/>
        <v/>
      </c>
      <c r="L635" s="34" t="str">
        <f t="shared" si="38"/>
        <v/>
      </c>
      <c r="M635" s="34" t="str">
        <f t="shared" si="39"/>
        <v/>
      </c>
    </row>
    <row r="636" spans="1:13" s="52" customFormat="1" ht="15" hidden="1" customHeight="1">
      <c r="A636" s="654"/>
      <c r="B636" s="637"/>
      <c r="C636" s="661"/>
      <c r="D636" s="181" t="s">
        <v>517</v>
      </c>
      <c r="E636" s="31"/>
      <c r="F636" s="33"/>
      <c r="G636" s="33"/>
      <c r="H636" s="33"/>
      <c r="I636" s="33"/>
      <c r="J636" s="34" t="str">
        <f t="shared" si="36"/>
        <v/>
      </c>
      <c r="K636" s="34" t="str">
        <f t="shared" si="37"/>
        <v/>
      </c>
      <c r="L636" s="34" t="str">
        <f t="shared" si="38"/>
        <v/>
      </c>
      <c r="M636" s="34" t="str">
        <f t="shared" si="39"/>
        <v/>
      </c>
    </row>
    <row r="637" spans="1:13" s="52" customFormat="1" ht="15" hidden="1" customHeight="1">
      <c r="A637" s="654"/>
      <c r="B637" s="637"/>
      <c r="C637" s="661"/>
      <c r="D637" s="180" t="s">
        <v>702</v>
      </c>
      <c r="E637" s="31"/>
      <c r="F637" s="33"/>
      <c r="G637" s="33"/>
      <c r="H637" s="33"/>
      <c r="I637" s="33"/>
      <c r="J637" s="34" t="str">
        <f t="shared" si="36"/>
        <v/>
      </c>
      <c r="K637" s="34" t="str">
        <f t="shared" si="37"/>
        <v/>
      </c>
      <c r="L637" s="34" t="str">
        <f t="shared" si="38"/>
        <v/>
      </c>
      <c r="M637" s="34" t="str">
        <f t="shared" si="39"/>
        <v/>
      </c>
    </row>
    <row r="638" spans="1:13" s="52" customFormat="1" ht="15" hidden="1" customHeight="1">
      <c r="A638" s="655"/>
      <c r="B638" s="637"/>
      <c r="C638" s="657"/>
      <c r="D638" s="181" t="s">
        <v>541</v>
      </c>
      <c r="E638" s="31"/>
      <c r="F638" s="33"/>
      <c r="G638" s="33"/>
      <c r="H638" s="33"/>
      <c r="I638" s="33"/>
      <c r="J638" s="34" t="str">
        <f t="shared" si="36"/>
        <v/>
      </c>
      <c r="K638" s="34" t="str">
        <f t="shared" si="37"/>
        <v/>
      </c>
      <c r="L638" s="34" t="str">
        <f t="shared" si="38"/>
        <v/>
      </c>
      <c r="M638" s="34" t="str">
        <f t="shared" si="39"/>
        <v/>
      </c>
    </row>
    <row r="639" spans="1:13" s="52" customFormat="1" ht="15" hidden="1" customHeight="1">
      <c r="A639" s="662">
        <v>26</v>
      </c>
      <c r="B639" s="636">
        <f>'1.Metas ATD H.'!B216</f>
        <v>0</v>
      </c>
      <c r="C639" s="656" t="s">
        <v>3</v>
      </c>
      <c r="D639" s="180" t="s">
        <v>529</v>
      </c>
      <c r="E639" s="31"/>
      <c r="F639" s="33"/>
      <c r="G639" s="33"/>
      <c r="H639" s="33"/>
      <c r="I639" s="33"/>
      <c r="J639" s="34" t="str">
        <f t="shared" si="36"/>
        <v/>
      </c>
      <c r="K639" s="34" t="str">
        <f t="shared" si="37"/>
        <v/>
      </c>
      <c r="L639" s="34" t="str">
        <f t="shared" si="38"/>
        <v/>
      </c>
      <c r="M639" s="34" t="str">
        <f t="shared" si="39"/>
        <v/>
      </c>
    </row>
    <row r="640" spans="1:13" s="52" customFormat="1" ht="15" hidden="1" customHeight="1">
      <c r="A640" s="663"/>
      <c r="B640" s="637"/>
      <c r="C640" s="661"/>
      <c r="D640" s="181" t="s">
        <v>515</v>
      </c>
      <c r="E640" s="31"/>
      <c r="F640" s="33"/>
      <c r="G640" s="33"/>
      <c r="H640" s="33"/>
      <c r="I640" s="33"/>
      <c r="J640" s="34" t="str">
        <f t="shared" si="36"/>
        <v/>
      </c>
      <c r="K640" s="34" t="str">
        <f t="shared" si="37"/>
        <v/>
      </c>
      <c r="L640" s="34" t="str">
        <f t="shared" si="38"/>
        <v/>
      </c>
      <c r="M640" s="34" t="str">
        <f t="shared" si="39"/>
        <v/>
      </c>
    </row>
    <row r="641" spans="1:13" s="52" customFormat="1" ht="15" hidden="1" customHeight="1">
      <c r="A641" s="663"/>
      <c r="B641" s="637"/>
      <c r="C641" s="661"/>
      <c r="D641" s="181" t="s">
        <v>516</v>
      </c>
      <c r="E641" s="31"/>
      <c r="F641" s="33"/>
      <c r="G641" s="33"/>
      <c r="H641" s="33"/>
      <c r="I641" s="33"/>
      <c r="J641" s="34" t="str">
        <f t="shared" si="36"/>
        <v/>
      </c>
      <c r="K641" s="34" t="str">
        <f t="shared" si="37"/>
        <v/>
      </c>
      <c r="L641" s="34" t="str">
        <f t="shared" si="38"/>
        <v/>
      </c>
      <c r="M641" s="34" t="str">
        <f t="shared" si="39"/>
        <v/>
      </c>
    </row>
    <row r="642" spans="1:13" s="52" customFormat="1" ht="15" hidden="1" customHeight="1">
      <c r="A642" s="663"/>
      <c r="B642" s="637"/>
      <c r="C642" s="661"/>
      <c r="D642" s="181" t="s">
        <v>517</v>
      </c>
      <c r="E642" s="31"/>
      <c r="F642" s="33"/>
      <c r="G642" s="33"/>
      <c r="H642" s="33"/>
      <c r="I642" s="33"/>
      <c r="J642" s="34" t="str">
        <f t="shared" si="36"/>
        <v/>
      </c>
      <c r="K642" s="34" t="str">
        <f t="shared" si="37"/>
        <v/>
      </c>
      <c r="L642" s="34" t="str">
        <f t="shared" si="38"/>
        <v/>
      </c>
      <c r="M642" s="34" t="str">
        <f t="shared" si="39"/>
        <v/>
      </c>
    </row>
    <row r="643" spans="1:13" s="52" customFormat="1" ht="15" hidden="1" customHeight="1">
      <c r="A643" s="663"/>
      <c r="B643" s="637"/>
      <c r="C643" s="661"/>
      <c r="D643" s="180" t="s">
        <v>702</v>
      </c>
      <c r="E643" s="31"/>
      <c r="F643" s="33"/>
      <c r="G643" s="33"/>
      <c r="H643" s="33"/>
      <c r="I643" s="33"/>
      <c r="J643" s="34" t="str">
        <f t="shared" si="36"/>
        <v/>
      </c>
      <c r="K643" s="34" t="str">
        <f t="shared" si="37"/>
        <v/>
      </c>
      <c r="L643" s="34" t="str">
        <f t="shared" si="38"/>
        <v/>
      </c>
      <c r="M643" s="34" t="str">
        <f t="shared" si="39"/>
        <v/>
      </c>
    </row>
    <row r="644" spans="1:13" s="52" customFormat="1" ht="15" hidden="1" customHeight="1">
      <c r="A644" s="663"/>
      <c r="B644" s="637"/>
      <c r="C644" s="657"/>
      <c r="D644" s="181" t="s">
        <v>541</v>
      </c>
      <c r="E644" s="31"/>
      <c r="F644" s="33"/>
      <c r="G644" s="33"/>
      <c r="H644" s="33"/>
      <c r="I644" s="33"/>
      <c r="J644" s="34" t="str">
        <f t="shared" si="36"/>
        <v/>
      </c>
      <c r="K644" s="34" t="str">
        <f t="shared" si="37"/>
        <v/>
      </c>
      <c r="L644" s="34" t="str">
        <f t="shared" si="38"/>
        <v/>
      </c>
      <c r="M644" s="34" t="str">
        <f t="shared" si="39"/>
        <v/>
      </c>
    </row>
    <row r="645" spans="1:13" s="52" customFormat="1" ht="15" hidden="1" customHeight="1">
      <c r="A645" s="663"/>
      <c r="B645" s="637"/>
      <c r="C645" s="656" t="s">
        <v>4</v>
      </c>
      <c r="D645" s="180" t="s">
        <v>529</v>
      </c>
      <c r="E645" s="31"/>
      <c r="F645" s="33"/>
      <c r="G645" s="33"/>
      <c r="H645" s="33"/>
      <c r="I645" s="33"/>
      <c r="J645" s="34" t="str">
        <f t="shared" si="36"/>
        <v/>
      </c>
      <c r="K645" s="34" t="str">
        <f t="shared" si="37"/>
        <v/>
      </c>
      <c r="L645" s="34" t="str">
        <f t="shared" si="38"/>
        <v/>
      </c>
      <c r="M645" s="34" t="str">
        <f t="shared" si="39"/>
        <v/>
      </c>
    </row>
    <row r="646" spans="1:13" s="52" customFormat="1" ht="15" hidden="1" customHeight="1">
      <c r="A646" s="663"/>
      <c r="B646" s="637"/>
      <c r="C646" s="661"/>
      <c r="D646" s="181" t="s">
        <v>515</v>
      </c>
      <c r="E646" s="31"/>
      <c r="F646" s="33"/>
      <c r="G646" s="33"/>
      <c r="H646" s="33"/>
      <c r="I646" s="33"/>
      <c r="J646" s="34" t="str">
        <f t="shared" si="36"/>
        <v/>
      </c>
      <c r="K646" s="34" t="str">
        <f t="shared" si="37"/>
        <v/>
      </c>
      <c r="L646" s="34" t="str">
        <f t="shared" si="38"/>
        <v/>
      </c>
      <c r="M646" s="34" t="str">
        <f t="shared" si="39"/>
        <v/>
      </c>
    </row>
    <row r="647" spans="1:13" s="52" customFormat="1" ht="15" hidden="1" customHeight="1">
      <c r="A647" s="663"/>
      <c r="B647" s="637"/>
      <c r="C647" s="661"/>
      <c r="D647" s="181" t="s">
        <v>516</v>
      </c>
      <c r="E647" s="31"/>
      <c r="F647" s="33"/>
      <c r="G647" s="33"/>
      <c r="H647" s="33"/>
      <c r="I647" s="33"/>
      <c r="J647" s="34" t="str">
        <f t="shared" si="36"/>
        <v/>
      </c>
      <c r="K647" s="34" t="str">
        <f t="shared" si="37"/>
        <v/>
      </c>
      <c r="L647" s="34" t="str">
        <f t="shared" si="38"/>
        <v/>
      </c>
      <c r="M647" s="34" t="str">
        <f t="shared" si="39"/>
        <v/>
      </c>
    </row>
    <row r="648" spans="1:13" s="52" customFormat="1" ht="15" hidden="1" customHeight="1">
      <c r="A648" s="663"/>
      <c r="B648" s="637"/>
      <c r="C648" s="661"/>
      <c r="D648" s="181" t="s">
        <v>517</v>
      </c>
      <c r="E648" s="31"/>
      <c r="F648" s="33"/>
      <c r="G648" s="33"/>
      <c r="H648" s="33"/>
      <c r="I648" s="33"/>
      <c r="J648" s="34" t="str">
        <f t="shared" si="36"/>
        <v/>
      </c>
      <c r="K648" s="34" t="str">
        <f t="shared" si="37"/>
        <v/>
      </c>
      <c r="L648" s="34" t="str">
        <f t="shared" si="38"/>
        <v/>
      </c>
      <c r="M648" s="34" t="str">
        <f t="shared" si="39"/>
        <v/>
      </c>
    </row>
    <row r="649" spans="1:13" s="52" customFormat="1" ht="15" hidden="1" customHeight="1">
      <c r="A649" s="663"/>
      <c r="B649" s="637"/>
      <c r="C649" s="661"/>
      <c r="D649" s="180" t="s">
        <v>702</v>
      </c>
      <c r="E649" s="31"/>
      <c r="F649" s="33"/>
      <c r="G649" s="33"/>
      <c r="H649" s="33"/>
      <c r="I649" s="33"/>
      <c r="J649" s="34" t="str">
        <f t="shared" si="36"/>
        <v/>
      </c>
      <c r="K649" s="34" t="str">
        <f t="shared" si="37"/>
        <v/>
      </c>
      <c r="L649" s="34" t="str">
        <f t="shared" si="38"/>
        <v/>
      </c>
      <c r="M649" s="34" t="str">
        <f t="shared" si="39"/>
        <v/>
      </c>
    </row>
    <row r="650" spans="1:13" s="52" customFormat="1" ht="15" hidden="1" customHeight="1">
      <c r="A650" s="663"/>
      <c r="B650" s="637"/>
      <c r="C650" s="657"/>
      <c r="D650" s="181" t="s">
        <v>541</v>
      </c>
      <c r="E650" s="31"/>
      <c r="F650" s="33"/>
      <c r="G650" s="33"/>
      <c r="H650" s="33"/>
      <c r="I650" s="33"/>
      <c r="J650" s="34" t="str">
        <f t="shared" si="36"/>
        <v/>
      </c>
      <c r="K650" s="34" t="str">
        <f t="shared" si="37"/>
        <v/>
      </c>
      <c r="L650" s="34" t="str">
        <f t="shared" si="38"/>
        <v/>
      </c>
      <c r="M650" s="34" t="str">
        <f t="shared" si="39"/>
        <v/>
      </c>
    </row>
    <row r="651" spans="1:13" s="52" customFormat="1" ht="15" hidden="1" customHeight="1">
      <c r="A651" s="663"/>
      <c r="B651" s="637"/>
      <c r="C651" s="656" t="s">
        <v>5</v>
      </c>
      <c r="D651" s="180" t="s">
        <v>529</v>
      </c>
      <c r="E651" s="31"/>
      <c r="F651" s="33"/>
      <c r="G651" s="33"/>
      <c r="H651" s="33"/>
      <c r="I651" s="33"/>
      <c r="J651" s="34" t="str">
        <f t="shared" si="36"/>
        <v/>
      </c>
      <c r="K651" s="34" t="str">
        <f t="shared" si="37"/>
        <v/>
      </c>
      <c r="L651" s="34" t="str">
        <f t="shared" si="38"/>
        <v/>
      </c>
      <c r="M651" s="34" t="str">
        <f t="shared" si="39"/>
        <v/>
      </c>
    </row>
    <row r="652" spans="1:13" s="52" customFormat="1" ht="15" hidden="1" customHeight="1">
      <c r="A652" s="663"/>
      <c r="B652" s="637"/>
      <c r="C652" s="661"/>
      <c r="D652" s="181" t="s">
        <v>515</v>
      </c>
      <c r="E652" s="31"/>
      <c r="F652" s="33"/>
      <c r="G652" s="33"/>
      <c r="H652" s="33"/>
      <c r="I652" s="33"/>
      <c r="J652" s="34" t="str">
        <f t="shared" si="36"/>
        <v/>
      </c>
      <c r="K652" s="34" t="str">
        <f t="shared" si="37"/>
        <v/>
      </c>
      <c r="L652" s="34" t="str">
        <f t="shared" si="38"/>
        <v/>
      </c>
      <c r="M652" s="34" t="str">
        <f t="shared" si="39"/>
        <v/>
      </c>
    </row>
    <row r="653" spans="1:13" s="52" customFormat="1" ht="15" hidden="1" customHeight="1">
      <c r="A653" s="663"/>
      <c r="B653" s="637"/>
      <c r="C653" s="661"/>
      <c r="D653" s="181" t="s">
        <v>516</v>
      </c>
      <c r="E653" s="31"/>
      <c r="F653" s="33"/>
      <c r="G653" s="33"/>
      <c r="H653" s="33"/>
      <c r="I653" s="33"/>
      <c r="J653" s="34" t="str">
        <f t="shared" si="36"/>
        <v/>
      </c>
      <c r="K653" s="34" t="str">
        <f t="shared" si="37"/>
        <v/>
      </c>
      <c r="L653" s="34" t="str">
        <f t="shared" si="38"/>
        <v/>
      </c>
      <c r="M653" s="34" t="str">
        <f t="shared" si="39"/>
        <v/>
      </c>
    </row>
    <row r="654" spans="1:13" s="52" customFormat="1" ht="15" hidden="1" customHeight="1">
      <c r="A654" s="663"/>
      <c r="B654" s="637"/>
      <c r="C654" s="661"/>
      <c r="D654" s="181" t="s">
        <v>517</v>
      </c>
      <c r="E654" s="31"/>
      <c r="F654" s="33"/>
      <c r="G654" s="33"/>
      <c r="H654" s="33"/>
      <c r="I654" s="33"/>
      <c r="J654" s="34" t="str">
        <f t="shared" ref="J654:J717" si="40">IFERROR((F654/E654),"")</f>
        <v/>
      </c>
      <c r="K654" s="34" t="str">
        <f t="shared" ref="K654:K717" si="41">IFERROR(((F654+G654)/E654),"")</f>
        <v/>
      </c>
      <c r="L654" s="34" t="str">
        <f t="shared" ref="L654:L717" si="42">IFERROR(((F654+G654+H654)/E654),"")</f>
        <v/>
      </c>
      <c r="M654" s="34" t="str">
        <f t="shared" ref="M654:M717" si="43">IFERROR(((F654+G654+H654+I654)/E654),"")</f>
        <v/>
      </c>
    </row>
    <row r="655" spans="1:13" s="52" customFormat="1" ht="15" hidden="1" customHeight="1">
      <c r="A655" s="663"/>
      <c r="B655" s="637"/>
      <c r="C655" s="661"/>
      <c r="D655" s="180" t="s">
        <v>702</v>
      </c>
      <c r="E655" s="31"/>
      <c r="F655" s="33"/>
      <c r="G655" s="33"/>
      <c r="H655" s="33"/>
      <c r="I655" s="33"/>
      <c r="J655" s="34" t="str">
        <f t="shared" si="40"/>
        <v/>
      </c>
      <c r="K655" s="34" t="str">
        <f t="shared" si="41"/>
        <v/>
      </c>
      <c r="L655" s="34" t="str">
        <f t="shared" si="42"/>
        <v/>
      </c>
      <c r="M655" s="34" t="str">
        <f t="shared" si="43"/>
        <v/>
      </c>
    </row>
    <row r="656" spans="1:13" s="52" customFormat="1" ht="15" hidden="1" customHeight="1">
      <c r="A656" s="663"/>
      <c r="B656" s="637"/>
      <c r="C656" s="661"/>
      <c r="D656" s="181" t="s">
        <v>541</v>
      </c>
      <c r="E656" s="31"/>
      <c r="F656" s="33"/>
      <c r="G656" s="33"/>
      <c r="H656" s="33"/>
      <c r="I656" s="33"/>
      <c r="J656" s="34" t="str">
        <f t="shared" si="40"/>
        <v/>
      </c>
      <c r="K656" s="34" t="str">
        <f t="shared" si="41"/>
        <v/>
      </c>
      <c r="L656" s="34" t="str">
        <f t="shared" si="42"/>
        <v/>
      </c>
      <c r="M656" s="34" t="str">
        <f t="shared" si="43"/>
        <v/>
      </c>
    </row>
    <row r="657" spans="1:13" s="52" customFormat="1" ht="15" hidden="1" customHeight="1">
      <c r="A657" s="663"/>
      <c r="B657" s="637"/>
      <c r="C657" s="657"/>
      <c r="D657" s="180" t="s">
        <v>582</v>
      </c>
      <c r="E657" s="31"/>
      <c r="F657" s="33"/>
      <c r="G657" s="33"/>
      <c r="H657" s="33"/>
      <c r="I657" s="33"/>
      <c r="J657" s="34" t="str">
        <f t="shared" si="40"/>
        <v/>
      </c>
      <c r="K657" s="34" t="str">
        <f t="shared" si="41"/>
        <v/>
      </c>
      <c r="L657" s="34" t="str">
        <f t="shared" si="42"/>
        <v/>
      </c>
      <c r="M657" s="34" t="str">
        <f t="shared" si="43"/>
        <v/>
      </c>
    </row>
    <row r="658" spans="1:13" s="52" customFormat="1" ht="15" hidden="1" customHeight="1">
      <c r="A658" s="663"/>
      <c r="B658" s="637"/>
      <c r="C658" s="656" t="s">
        <v>6</v>
      </c>
      <c r="D658" s="180" t="s">
        <v>529</v>
      </c>
      <c r="E658" s="31"/>
      <c r="F658" s="33"/>
      <c r="G658" s="33"/>
      <c r="H658" s="33"/>
      <c r="I658" s="33"/>
      <c r="J658" s="34" t="str">
        <f t="shared" si="40"/>
        <v/>
      </c>
      <c r="K658" s="34" t="str">
        <f t="shared" si="41"/>
        <v/>
      </c>
      <c r="L658" s="34" t="str">
        <f t="shared" si="42"/>
        <v/>
      </c>
      <c r="M658" s="34" t="str">
        <f t="shared" si="43"/>
        <v/>
      </c>
    </row>
    <row r="659" spans="1:13" s="52" customFormat="1" ht="15" hidden="1" customHeight="1">
      <c r="A659" s="663"/>
      <c r="B659" s="637"/>
      <c r="C659" s="661"/>
      <c r="D659" s="181" t="s">
        <v>515</v>
      </c>
      <c r="E659" s="31"/>
      <c r="F659" s="33"/>
      <c r="G659" s="33"/>
      <c r="H659" s="33"/>
      <c r="I659" s="33"/>
      <c r="J659" s="34" t="str">
        <f t="shared" si="40"/>
        <v/>
      </c>
      <c r="K659" s="34" t="str">
        <f t="shared" si="41"/>
        <v/>
      </c>
      <c r="L659" s="34" t="str">
        <f t="shared" si="42"/>
        <v/>
      </c>
      <c r="M659" s="34" t="str">
        <f t="shared" si="43"/>
        <v/>
      </c>
    </row>
    <row r="660" spans="1:13" s="52" customFormat="1" ht="15" hidden="1" customHeight="1">
      <c r="A660" s="663"/>
      <c r="B660" s="637"/>
      <c r="C660" s="661"/>
      <c r="D660" s="181" t="s">
        <v>516</v>
      </c>
      <c r="E660" s="31"/>
      <c r="F660" s="33"/>
      <c r="G660" s="33"/>
      <c r="H660" s="33"/>
      <c r="I660" s="33"/>
      <c r="J660" s="34" t="str">
        <f t="shared" si="40"/>
        <v/>
      </c>
      <c r="K660" s="34" t="str">
        <f t="shared" si="41"/>
        <v/>
      </c>
      <c r="L660" s="34" t="str">
        <f t="shared" si="42"/>
        <v/>
      </c>
      <c r="M660" s="34" t="str">
        <f t="shared" si="43"/>
        <v/>
      </c>
    </row>
    <row r="661" spans="1:13" s="52" customFormat="1" ht="15" hidden="1" customHeight="1">
      <c r="A661" s="663"/>
      <c r="B661" s="637"/>
      <c r="C661" s="661"/>
      <c r="D661" s="181" t="s">
        <v>517</v>
      </c>
      <c r="E661" s="31"/>
      <c r="F661" s="33"/>
      <c r="G661" s="33"/>
      <c r="H661" s="33"/>
      <c r="I661" s="33"/>
      <c r="J661" s="34" t="str">
        <f t="shared" si="40"/>
        <v/>
      </c>
      <c r="K661" s="34" t="str">
        <f t="shared" si="41"/>
        <v/>
      </c>
      <c r="L661" s="34" t="str">
        <f t="shared" si="42"/>
        <v/>
      </c>
      <c r="M661" s="34" t="str">
        <f t="shared" si="43"/>
        <v/>
      </c>
    </row>
    <row r="662" spans="1:13" s="52" customFormat="1" ht="15" hidden="1" customHeight="1">
      <c r="A662" s="663"/>
      <c r="B662" s="637"/>
      <c r="C662" s="661"/>
      <c r="D662" s="180" t="s">
        <v>702</v>
      </c>
      <c r="E662" s="31"/>
      <c r="F662" s="33"/>
      <c r="G662" s="33"/>
      <c r="H662" s="33"/>
      <c r="I662" s="33"/>
      <c r="J662" s="34" t="str">
        <f t="shared" si="40"/>
        <v/>
      </c>
      <c r="K662" s="34" t="str">
        <f t="shared" si="41"/>
        <v/>
      </c>
      <c r="L662" s="34" t="str">
        <f t="shared" si="42"/>
        <v/>
      </c>
      <c r="M662" s="34" t="str">
        <f t="shared" si="43"/>
        <v/>
      </c>
    </row>
    <row r="663" spans="1:13" s="52" customFormat="1" ht="15" hidden="1" customHeight="1">
      <c r="A663" s="664"/>
      <c r="B663" s="637"/>
      <c r="C663" s="657"/>
      <c r="D663" s="181" t="s">
        <v>541</v>
      </c>
      <c r="E663" s="31"/>
      <c r="F663" s="33"/>
      <c r="G663" s="33"/>
      <c r="H663" s="33"/>
      <c r="I663" s="33"/>
      <c r="J663" s="34" t="str">
        <f t="shared" si="40"/>
        <v/>
      </c>
      <c r="K663" s="34" t="str">
        <f t="shared" si="41"/>
        <v/>
      </c>
      <c r="L663" s="34" t="str">
        <f t="shared" si="42"/>
        <v/>
      </c>
      <c r="M663" s="34" t="str">
        <f t="shared" si="43"/>
        <v/>
      </c>
    </row>
    <row r="664" spans="1:13" s="52" customFormat="1" ht="15" hidden="1" customHeight="1">
      <c r="A664" s="653">
        <v>27</v>
      </c>
      <c r="B664" s="636">
        <f>'1.Metas ATD H.'!B224</f>
        <v>0</v>
      </c>
      <c r="C664" s="656" t="s">
        <v>3</v>
      </c>
      <c r="D664" s="180" t="s">
        <v>529</v>
      </c>
      <c r="E664" s="31"/>
      <c r="F664" s="33"/>
      <c r="G664" s="33"/>
      <c r="H664" s="33"/>
      <c r="I664" s="33"/>
      <c r="J664" s="34" t="str">
        <f t="shared" si="40"/>
        <v/>
      </c>
      <c r="K664" s="34" t="str">
        <f t="shared" si="41"/>
        <v/>
      </c>
      <c r="L664" s="34" t="str">
        <f t="shared" si="42"/>
        <v/>
      </c>
      <c r="M664" s="34" t="str">
        <f t="shared" si="43"/>
        <v/>
      </c>
    </row>
    <row r="665" spans="1:13" s="52" customFormat="1" ht="15" hidden="1" customHeight="1">
      <c r="A665" s="654"/>
      <c r="B665" s="637"/>
      <c r="C665" s="661"/>
      <c r="D665" s="181" t="s">
        <v>515</v>
      </c>
      <c r="E665" s="31"/>
      <c r="F665" s="33"/>
      <c r="G665" s="33"/>
      <c r="H665" s="33"/>
      <c r="I665" s="33"/>
      <c r="J665" s="34" t="str">
        <f t="shared" si="40"/>
        <v/>
      </c>
      <c r="K665" s="34" t="str">
        <f t="shared" si="41"/>
        <v/>
      </c>
      <c r="L665" s="34" t="str">
        <f t="shared" si="42"/>
        <v/>
      </c>
      <c r="M665" s="34" t="str">
        <f t="shared" si="43"/>
        <v/>
      </c>
    </row>
    <row r="666" spans="1:13" s="52" customFormat="1" ht="15" hidden="1" customHeight="1">
      <c r="A666" s="654"/>
      <c r="B666" s="637"/>
      <c r="C666" s="661"/>
      <c r="D666" s="181" t="s">
        <v>516</v>
      </c>
      <c r="E666" s="31"/>
      <c r="F666" s="33"/>
      <c r="G666" s="33"/>
      <c r="H666" s="33"/>
      <c r="I666" s="33"/>
      <c r="J666" s="34" t="str">
        <f t="shared" si="40"/>
        <v/>
      </c>
      <c r="K666" s="34" t="str">
        <f t="shared" si="41"/>
        <v/>
      </c>
      <c r="L666" s="34" t="str">
        <f t="shared" si="42"/>
        <v/>
      </c>
      <c r="M666" s="34" t="str">
        <f t="shared" si="43"/>
        <v/>
      </c>
    </row>
    <row r="667" spans="1:13" s="52" customFormat="1" ht="15" hidden="1" customHeight="1">
      <c r="A667" s="654"/>
      <c r="B667" s="637"/>
      <c r="C667" s="661"/>
      <c r="D667" s="181" t="s">
        <v>517</v>
      </c>
      <c r="E667" s="31"/>
      <c r="F667" s="33"/>
      <c r="G667" s="33"/>
      <c r="H667" s="33"/>
      <c r="I667" s="33"/>
      <c r="J667" s="34" t="str">
        <f t="shared" si="40"/>
        <v/>
      </c>
      <c r="K667" s="34" t="str">
        <f t="shared" si="41"/>
        <v/>
      </c>
      <c r="L667" s="34" t="str">
        <f t="shared" si="42"/>
        <v/>
      </c>
      <c r="M667" s="34" t="str">
        <f t="shared" si="43"/>
        <v/>
      </c>
    </row>
    <row r="668" spans="1:13" s="52" customFormat="1" ht="15" hidden="1" customHeight="1">
      <c r="A668" s="654"/>
      <c r="B668" s="637"/>
      <c r="C668" s="661"/>
      <c r="D668" s="180" t="s">
        <v>702</v>
      </c>
      <c r="E668" s="31"/>
      <c r="F668" s="33"/>
      <c r="G668" s="33"/>
      <c r="H668" s="33"/>
      <c r="I668" s="33"/>
      <c r="J668" s="34" t="str">
        <f t="shared" si="40"/>
        <v/>
      </c>
      <c r="K668" s="34" t="str">
        <f t="shared" si="41"/>
        <v/>
      </c>
      <c r="L668" s="34" t="str">
        <f t="shared" si="42"/>
        <v/>
      </c>
      <c r="M668" s="34" t="str">
        <f t="shared" si="43"/>
        <v/>
      </c>
    </row>
    <row r="669" spans="1:13" s="52" customFormat="1" ht="15" hidden="1" customHeight="1">
      <c r="A669" s="654"/>
      <c r="B669" s="637"/>
      <c r="C669" s="657"/>
      <c r="D669" s="181" t="s">
        <v>541</v>
      </c>
      <c r="E669" s="31"/>
      <c r="F669" s="33"/>
      <c r="G669" s="33"/>
      <c r="H669" s="33"/>
      <c r="I669" s="33"/>
      <c r="J669" s="34" t="str">
        <f t="shared" si="40"/>
        <v/>
      </c>
      <c r="K669" s="34" t="str">
        <f t="shared" si="41"/>
        <v/>
      </c>
      <c r="L669" s="34" t="str">
        <f t="shared" si="42"/>
        <v/>
      </c>
      <c r="M669" s="34" t="str">
        <f t="shared" si="43"/>
        <v/>
      </c>
    </row>
    <row r="670" spans="1:13" s="52" customFormat="1" ht="15" hidden="1" customHeight="1">
      <c r="A670" s="654"/>
      <c r="B670" s="637"/>
      <c r="C670" s="656" t="s">
        <v>4</v>
      </c>
      <c r="D670" s="180" t="s">
        <v>529</v>
      </c>
      <c r="E670" s="31"/>
      <c r="F670" s="33"/>
      <c r="G670" s="33"/>
      <c r="H670" s="33"/>
      <c r="I670" s="33"/>
      <c r="J670" s="34" t="str">
        <f t="shared" si="40"/>
        <v/>
      </c>
      <c r="K670" s="34" t="str">
        <f t="shared" si="41"/>
        <v/>
      </c>
      <c r="L670" s="34" t="str">
        <f t="shared" si="42"/>
        <v/>
      </c>
      <c r="M670" s="34" t="str">
        <f t="shared" si="43"/>
        <v/>
      </c>
    </row>
    <row r="671" spans="1:13" s="52" customFormat="1" ht="15" hidden="1" customHeight="1">
      <c r="A671" s="654"/>
      <c r="B671" s="637"/>
      <c r="C671" s="661"/>
      <c r="D671" s="181" t="s">
        <v>515</v>
      </c>
      <c r="E671" s="31"/>
      <c r="F671" s="33"/>
      <c r="G671" s="33"/>
      <c r="H671" s="33"/>
      <c r="I671" s="33"/>
      <c r="J671" s="34" t="str">
        <f t="shared" si="40"/>
        <v/>
      </c>
      <c r="K671" s="34" t="str">
        <f t="shared" si="41"/>
        <v/>
      </c>
      <c r="L671" s="34" t="str">
        <f t="shared" si="42"/>
        <v/>
      </c>
      <c r="M671" s="34" t="str">
        <f t="shared" si="43"/>
        <v/>
      </c>
    </row>
    <row r="672" spans="1:13" s="52" customFormat="1" ht="15" hidden="1" customHeight="1">
      <c r="A672" s="654"/>
      <c r="B672" s="637"/>
      <c r="C672" s="661"/>
      <c r="D672" s="181" t="s">
        <v>516</v>
      </c>
      <c r="E672" s="31"/>
      <c r="F672" s="33"/>
      <c r="G672" s="33"/>
      <c r="H672" s="33"/>
      <c r="I672" s="33"/>
      <c r="J672" s="34" t="str">
        <f t="shared" si="40"/>
        <v/>
      </c>
      <c r="K672" s="34" t="str">
        <f t="shared" si="41"/>
        <v/>
      </c>
      <c r="L672" s="34" t="str">
        <f t="shared" si="42"/>
        <v/>
      </c>
      <c r="M672" s="34" t="str">
        <f t="shared" si="43"/>
        <v/>
      </c>
    </row>
    <row r="673" spans="1:13" s="52" customFormat="1" ht="15" hidden="1" customHeight="1">
      <c r="A673" s="654"/>
      <c r="B673" s="637"/>
      <c r="C673" s="661"/>
      <c r="D673" s="181" t="s">
        <v>517</v>
      </c>
      <c r="E673" s="31"/>
      <c r="F673" s="33"/>
      <c r="G673" s="33"/>
      <c r="H673" s="33"/>
      <c r="I673" s="33"/>
      <c r="J673" s="34" t="str">
        <f t="shared" si="40"/>
        <v/>
      </c>
      <c r="K673" s="34" t="str">
        <f t="shared" si="41"/>
        <v/>
      </c>
      <c r="L673" s="34" t="str">
        <f t="shared" si="42"/>
        <v/>
      </c>
      <c r="M673" s="34" t="str">
        <f t="shared" si="43"/>
        <v/>
      </c>
    </row>
    <row r="674" spans="1:13" s="52" customFormat="1" ht="15" hidden="1" customHeight="1">
      <c r="A674" s="654"/>
      <c r="B674" s="637"/>
      <c r="C674" s="661"/>
      <c r="D674" s="180" t="s">
        <v>702</v>
      </c>
      <c r="E674" s="31"/>
      <c r="F674" s="33"/>
      <c r="G674" s="33"/>
      <c r="H674" s="33"/>
      <c r="I674" s="33"/>
      <c r="J674" s="34" t="str">
        <f t="shared" si="40"/>
        <v/>
      </c>
      <c r="K674" s="34" t="str">
        <f t="shared" si="41"/>
        <v/>
      </c>
      <c r="L674" s="34" t="str">
        <f t="shared" si="42"/>
        <v/>
      </c>
      <c r="M674" s="34" t="str">
        <f t="shared" si="43"/>
        <v/>
      </c>
    </row>
    <row r="675" spans="1:13" s="52" customFormat="1" ht="15" hidden="1" customHeight="1">
      <c r="A675" s="654"/>
      <c r="B675" s="637"/>
      <c r="C675" s="657"/>
      <c r="D675" s="181" t="s">
        <v>541</v>
      </c>
      <c r="E675" s="31"/>
      <c r="F675" s="33"/>
      <c r="G675" s="33"/>
      <c r="H675" s="33"/>
      <c r="I675" s="33"/>
      <c r="J675" s="34" t="str">
        <f t="shared" si="40"/>
        <v/>
      </c>
      <c r="K675" s="34" t="str">
        <f t="shared" si="41"/>
        <v/>
      </c>
      <c r="L675" s="34" t="str">
        <f t="shared" si="42"/>
        <v/>
      </c>
      <c r="M675" s="34" t="str">
        <f t="shared" si="43"/>
        <v/>
      </c>
    </row>
    <row r="676" spans="1:13" s="52" customFormat="1" ht="15" hidden="1" customHeight="1">
      <c r="A676" s="654"/>
      <c r="B676" s="637"/>
      <c r="C676" s="656" t="s">
        <v>5</v>
      </c>
      <c r="D676" s="180" t="s">
        <v>529</v>
      </c>
      <c r="E676" s="31"/>
      <c r="F676" s="33"/>
      <c r="G676" s="33"/>
      <c r="H676" s="33"/>
      <c r="I676" s="33"/>
      <c r="J676" s="34" t="str">
        <f t="shared" si="40"/>
        <v/>
      </c>
      <c r="K676" s="34" t="str">
        <f t="shared" si="41"/>
        <v/>
      </c>
      <c r="L676" s="34" t="str">
        <f t="shared" si="42"/>
        <v/>
      </c>
      <c r="M676" s="34" t="str">
        <f t="shared" si="43"/>
        <v/>
      </c>
    </row>
    <row r="677" spans="1:13" s="52" customFormat="1" ht="15" hidden="1" customHeight="1">
      <c r="A677" s="654"/>
      <c r="B677" s="637"/>
      <c r="C677" s="661"/>
      <c r="D677" s="181" t="s">
        <v>515</v>
      </c>
      <c r="E677" s="31"/>
      <c r="F677" s="33"/>
      <c r="G677" s="33"/>
      <c r="H677" s="33"/>
      <c r="I677" s="33"/>
      <c r="J677" s="34" t="str">
        <f t="shared" si="40"/>
        <v/>
      </c>
      <c r="K677" s="34" t="str">
        <f t="shared" si="41"/>
        <v/>
      </c>
      <c r="L677" s="34" t="str">
        <f t="shared" si="42"/>
        <v/>
      </c>
      <c r="M677" s="34" t="str">
        <f t="shared" si="43"/>
        <v/>
      </c>
    </row>
    <row r="678" spans="1:13" s="52" customFormat="1" ht="15" hidden="1" customHeight="1">
      <c r="A678" s="654"/>
      <c r="B678" s="637"/>
      <c r="C678" s="661"/>
      <c r="D678" s="181" t="s">
        <v>516</v>
      </c>
      <c r="E678" s="31"/>
      <c r="F678" s="33"/>
      <c r="G678" s="33"/>
      <c r="H678" s="33"/>
      <c r="I678" s="33"/>
      <c r="J678" s="34" t="str">
        <f t="shared" si="40"/>
        <v/>
      </c>
      <c r="K678" s="34" t="str">
        <f t="shared" si="41"/>
        <v/>
      </c>
      <c r="L678" s="34" t="str">
        <f t="shared" si="42"/>
        <v/>
      </c>
      <c r="M678" s="34" t="str">
        <f t="shared" si="43"/>
        <v/>
      </c>
    </row>
    <row r="679" spans="1:13" s="52" customFormat="1" ht="15" hidden="1" customHeight="1">
      <c r="A679" s="654"/>
      <c r="B679" s="637"/>
      <c r="C679" s="661"/>
      <c r="D679" s="181" t="s">
        <v>517</v>
      </c>
      <c r="E679" s="31"/>
      <c r="F679" s="33"/>
      <c r="G679" s="33"/>
      <c r="H679" s="33"/>
      <c r="I679" s="33"/>
      <c r="J679" s="34" t="str">
        <f t="shared" si="40"/>
        <v/>
      </c>
      <c r="K679" s="34" t="str">
        <f t="shared" si="41"/>
        <v/>
      </c>
      <c r="L679" s="34" t="str">
        <f t="shared" si="42"/>
        <v/>
      </c>
      <c r="M679" s="34" t="str">
        <f t="shared" si="43"/>
        <v/>
      </c>
    </row>
    <row r="680" spans="1:13" s="52" customFormat="1" ht="15" hidden="1" customHeight="1">
      <c r="A680" s="654"/>
      <c r="B680" s="637"/>
      <c r="C680" s="661"/>
      <c r="D680" s="180" t="s">
        <v>702</v>
      </c>
      <c r="E680" s="31"/>
      <c r="F680" s="33"/>
      <c r="G680" s="33"/>
      <c r="H680" s="33"/>
      <c r="I680" s="33"/>
      <c r="J680" s="34" t="str">
        <f t="shared" si="40"/>
        <v/>
      </c>
      <c r="K680" s="34" t="str">
        <f t="shared" si="41"/>
        <v/>
      </c>
      <c r="L680" s="34" t="str">
        <f t="shared" si="42"/>
        <v/>
      </c>
      <c r="M680" s="34" t="str">
        <f t="shared" si="43"/>
        <v/>
      </c>
    </row>
    <row r="681" spans="1:13" s="52" customFormat="1" ht="15" hidden="1" customHeight="1">
      <c r="A681" s="654"/>
      <c r="B681" s="637"/>
      <c r="C681" s="661"/>
      <c r="D681" s="181" t="s">
        <v>541</v>
      </c>
      <c r="E681" s="31"/>
      <c r="F681" s="33"/>
      <c r="G681" s="33"/>
      <c r="H681" s="33"/>
      <c r="I681" s="33"/>
      <c r="J681" s="34" t="str">
        <f t="shared" si="40"/>
        <v/>
      </c>
      <c r="K681" s="34" t="str">
        <f t="shared" si="41"/>
        <v/>
      </c>
      <c r="L681" s="34" t="str">
        <f t="shared" si="42"/>
        <v/>
      </c>
      <c r="M681" s="34" t="str">
        <f t="shared" si="43"/>
        <v/>
      </c>
    </row>
    <row r="682" spans="1:13" s="52" customFormat="1" ht="15" hidden="1" customHeight="1">
      <c r="A682" s="654"/>
      <c r="B682" s="637"/>
      <c r="C682" s="657"/>
      <c r="D682" s="180" t="s">
        <v>582</v>
      </c>
      <c r="E682" s="31"/>
      <c r="F682" s="33"/>
      <c r="G682" s="33"/>
      <c r="H682" s="33"/>
      <c r="I682" s="33"/>
      <c r="J682" s="34" t="str">
        <f t="shared" si="40"/>
        <v/>
      </c>
      <c r="K682" s="34" t="str">
        <f t="shared" si="41"/>
        <v/>
      </c>
      <c r="L682" s="34" t="str">
        <f t="shared" si="42"/>
        <v/>
      </c>
      <c r="M682" s="34" t="str">
        <f t="shared" si="43"/>
        <v/>
      </c>
    </row>
    <row r="683" spans="1:13" s="52" customFormat="1" ht="15" hidden="1" customHeight="1">
      <c r="A683" s="654"/>
      <c r="B683" s="637"/>
      <c r="C683" s="656" t="s">
        <v>6</v>
      </c>
      <c r="D683" s="180" t="s">
        <v>529</v>
      </c>
      <c r="E683" s="31"/>
      <c r="F683" s="33"/>
      <c r="G683" s="33"/>
      <c r="H683" s="33"/>
      <c r="I683" s="33"/>
      <c r="J683" s="34" t="str">
        <f t="shared" si="40"/>
        <v/>
      </c>
      <c r="K683" s="34" t="str">
        <f t="shared" si="41"/>
        <v/>
      </c>
      <c r="L683" s="34" t="str">
        <f t="shared" si="42"/>
        <v/>
      </c>
      <c r="M683" s="34" t="str">
        <f t="shared" si="43"/>
        <v/>
      </c>
    </row>
    <row r="684" spans="1:13" s="52" customFormat="1" ht="15" hidden="1" customHeight="1">
      <c r="A684" s="654"/>
      <c r="B684" s="637"/>
      <c r="C684" s="661"/>
      <c r="D684" s="181" t="s">
        <v>515</v>
      </c>
      <c r="E684" s="31"/>
      <c r="F684" s="33"/>
      <c r="G684" s="33"/>
      <c r="H684" s="33"/>
      <c r="I684" s="33"/>
      <c r="J684" s="34" t="str">
        <f t="shared" si="40"/>
        <v/>
      </c>
      <c r="K684" s="34" t="str">
        <f t="shared" si="41"/>
        <v/>
      </c>
      <c r="L684" s="34" t="str">
        <f t="shared" si="42"/>
        <v/>
      </c>
      <c r="M684" s="34" t="str">
        <f t="shared" si="43"/>
        <v/>
      </c>
    </row>
    <row r="685" spans="1:13" s="52" customFormat="1" ht="15" hidden="1" customHeight="1">
      <c r="A685" s="654"/>
      <c r="B685" s="637"/>
      <c r="C685" s="661"/>
      <c r="D685" s="181" t="s">
        <v>516</v>
      </c>
      <c r="E685" s="31"/>
      <c r="F685" s="33"/>
      <c r="G685" s="33"/>
      <c r="H685" s="33"/>
      <c r="I685" s="33"/>
      <c r="J685" s="34" t="str">
        <f t="shared" si="40"/>
        <v/>
      </c>
      <c r="K685" s="34" t="str">
        <f t="shared" si="41"/>
        <v/>
      </c>
      <c r="L685" s="34" t="str">
        <f t="shared" si="42"/>
        <v/>
      </c>
      <c r="M685" s="34" t="str">
        <f t="shared" si="43"/>
        <v/>
      </c>
    </row>
    <row r="686" spans="1:13" s="52" customFormat="1" ht="15" hidden="1" customHeight="1">
      <c r="A686" s="654"/>
      <c r="B686" s="637"/>
      <c r="C686" s="661"/>
      <c r="D686" s="181" t="s">
        <v>517</v>
      </c>
      <c r="E686" s="31"/>
      <c r="F686" s="33"/>
      <c r="G686" s="33"/>
      <c r="H686" s="33"/>
      <c r="I686" s="33"/>
      <c r="J686" s="34" t="str">
        <f t="shared" si="40"/>
        <v/>
      </c>
      <c r="K686" s="34" t="str">
        <f t="shared" si="41"/>
        <v/>
      </c>
      <c r="L686" s="34" t="str">
        <f t="shared" si="42"/>
        <v/>
      </c>
      <c r="M686" s="34" t="str">
        <f t="shared" si="43"/>
        <v/>
      </c>
    </row>
    <row r="687" spans="1:13" s="52" customFormat="1" ht="15" hidden="1" customHeight="1">
      <c r="A687" s="654"/>
      <c r="B687" s="637"/>
      <c r="C687" s="661"/>
      <c r="D687" s="180" t="s">
        <v>702</v>
      </c>
      <c r="E687" s="31"/>
      <c r="F687" s="33"/>
      <c r="G687" s="33"/>
      <c r="H687" s="33"/>
      <c r="I687" s="33"/>
      <c r="J687" s="34" t="str">
        <f t="shared" si="40"/>
        <v/>
      </c>
      <c r="K687" s="34" t="str">
        <f t="shared" si="41"/>
        <v/>
      </c>
      <c r="L687" s="34" t="str">
        <f t="shared" si="42"/>
        <v/>
      </c>
      <c r="M687" s="34" t="str">
        <f t="shared" si="43"/>
        <v/>
      </c>
    </row>
    <row r="688" spans="1:13" s="52" customFormat="1" ht="15" hidden="1" customHeight="1">
      <c r="A688" s="655"/>
      <c r="B688" s="637"/>
      <c r="C688" s="657"/>
      <c r="D688" s="181" t="s">
        <v>541</v>
      </c>
      <c r="E688" s="31"/>
      <c r="F688" s="33"/>
      <c r="G688" s="33"/>
      <c r="H688" s="33"/>
      <c r="I688" s="33"/>
      <c r="J688" s="34" t="str">
        <f t="shared" si="40"/>
        <v/>
      </c>
      <c r="K688" s="34" t="str">
        <f t="shared" si="41"/>
        <v/>
      </c>
      <c r="L688" s="34" t="str">
        <f t="shared" si="42"/>
        <v/>
      </c>
      <c r="M688" s="34" t="str">
        <f t="shared" si="43"/>
        <v/>
      </c>
    </row>
    <row r="689" spans="1:13" s="52" customFormat="1" ht="15" hidden="1" customHeight="1">
      <c r="A689" s="662">
        <v>28</v>
      </c>
      <c r="B689" s="636">
        <f>'1.Metas ATD H.'!B232</f>
        <v>0</v>
      </c>
      <c r="C689" s="656" t="s">
        <v>3</v>
      </c>
      <c r="D689" s="180" t="s">
        <v>529</v>
      </c>
      <c r="E689" s="31"/>
      <c r="F689" s="33"/>
      <c r="G689" s="33"/>
      <c r="H689" s="33"/>
      <c r="I689" s="33"/>
      <c r="J689" s="34" t="str">
        <f t="shared" si="40"/>
        <v/>
      </c>
      <c r="K689" s="34" t="str">
        <f t="shared" si="41"/>
        <v/>
      </c>
      <c r="L689" s="34" t="str">
        <f t="shared" si="42"/>
        <v/>
      </c>
      <c r="M689" s="34" t="str">
        <f t="shared" si="43"/>
        <v/>
      </c>
    </row>
    <row r="690" spans="1:13" s="52" customFormat="1" ht="15" hidden="1" customHeight="1">
      <c r="A690" s="663"/>
      <c r="B690" s="637"/>
      <c r="C690" s="661"/>
      <c r="D690" s="181" t="s">
        <v>515</v>
      </c>
      <c r="E690" s="31"/>
      <c r="F690" s="33"/>
      <c r="G690" s="33"/>
      <c r="H690" s="33"/>
      <c r="I690" s="33"/>
      <c r="J690" s="34" t="str">
        <f t="shared" si="40"/>
        <v/>
      </c>
      <c r="K690" s="34" t="str">
        <f t="shared" si="41"/>
        <v/>
      </c>
      <c r="L690" s="34" t="str">
        <f t="shared" si="42"/>
        <v/>
      </c>
      <c r="M690" s="34" t="str">
        <f t="shared" si="43"/>
        <v/>
      </c>
    </row>
    <row r="691" spans="1:13" s="52" customFormat="1" ht="15" hidden="1" customHeight="1">
      <c r="A691" s="663"/>
      <c r="B691" s="637"/>
      <c r="C691" s="661"/>
      <c r="D691" s="181" t="s">
        <v>516</v>
      </c>
      <c r="E691" s="31"/>
      <c r="F691" s="33"/>
      <c r="G691" s="33"/>
      <c r="H691" s="33"/>
      <c r="I691" s="33"/>
      <c r="J691" s="34" t="str">
        <f t="shared" si="40"/>
        <v/>
      </c>
      <c r="K691" s="34" t="str">
        <f t="shared" si="41"/>
        <v/>
      </c>
      <c r="L691" s="34" t="str">
        <f t="shared" si="42"/>
        <v/>
      </c>
      <c r="M691" s="34" t="str">
        <f t="shared" si="43"/>
        <v/>
      </c>
    </row>
    <row r="692" spans="1:13" s="52" customFormat="1" ht="15" hidden="1" customHeight="1">
      <c r="A692" s="663"/>
      <c r="B692" s="637"/>
      <c r="C692" s="661"/>
      <c r="D692" s="181" t="s">
        <v>517</v>
      </c>
      <c r="E692" s="31"/>
      <c r="F692" s="33"/>
      <c r="G692" s="33"/>
      <c r="H692" s="33"/>
      <c r="I692" s="33"/>
      <c r="J692" s="34" t="str">
        <f t="shared" si="40"/>
        <v/>
      </c>
      <c r="K692" s="34" t="str">
        <f t="shared" si="41"/>
        <v/>
      </c>
      <c r="L692" s="34" t="str">
        <f t="shared" si="42"/>
        <v/>
      </c>
      <c r="M692" s="34" t="str">
        <f t="shared" si="43"/>
        <v/>
      </c>
    </row>
    <row r="693" spans="1:13" s="52" customFormat="1" ht="15" hidden="1" customHeight="1">
      <c r="A693" s="663"/>
      <c r="B693" s="637"/>
      <c r="C693" s="661"/>
      <c r="D693" s="180" t="s">
        <v>702</v>
      </c>
      <c r="E693" s="31"/>
      <c r="F693" s="33"/>
      <c r="G693" s="33"/>
      <c r="H693" s="33"/>
      <c r="I693" s="33"/>
      <c r="J693" s="34" t="str">
        <f t="shared" si="40"/>
        <v/>
      </c>
      <c r="K693" s="34" t="str">
        <f t="shared" si="41"/>
        <v/>
      </c>
      <c r="L693" s="34" t="str">
        <f t="shared" si="42"/>
        <v/>
      </c>
      <c r="M693" s="34" t="str">
        <f t="shared" si="43"/>
        <v/>
      </c>
    </row>
    <row r="694" spans="1:13" s="52" customFormat="1" ht="15" hidden="1" customHeight="1">
      <c r="A694" s="663"/>
      <c r="B694" s="637"/>
      <c r="C694" s="657"/>
      <c r="D694" s="181" t="s">
        <v>541</v>
      </c>
      <c r="E694" s="31"/>
      <c r="F694" s="33"/>
      <c r="G694" s="33"/>
      <c r="H694" s="33"/>
      <c r="I694" s="33"/>
      <c r="J694" s="34" t="str">
        <f t="shared" si="40"/>
        <v/>
      </c>
      <c r="K694" s="34" t="str">
        <f t="shared" si="41"/>
        <v/>
      </c>
      <c r="L694" s="34" t="str">
        <f t="shared" si="42"/>
        <v/>
      </c>
      <c r="M694" s="34" t="str">
        <f t="shared" si="43"/>
        <v/>
      </c>
    </row>
    <row r="695" spans="1:13" s="52" customFormat="1" ht="15" hidden="1" customHeight="1">
      <c r="A695" s="663"/>
      <c r="B695" s="637"/>
      <c r="C695" s="656" t="s">
        <v>4</v>
      </c>
      <c r="D695" s="180" t="s">
        <v>529</v>
      </c>
      <c r="E695" s="31"/>
      <c r="F695" s="33"/>
      <c r="G695" s="33"/>
      <c r="H695" s="33"/>
      <c r="I695" s="33"/>
      <c r="J695" s="34" t="str">
        <f t="shared" si="40"/>
        <v/>
      </c>
      <c r="K695" s="34" t="str">
        <f t="shared" si="41"/>
        <v/>
      </c>
      <c r="L695" s="34" t="str">
        <f t="shared" si="42"/>
        <v/>
      </c>
      <c r="M695" s="34" t="str">
        <f t="shared" si="43"/>
        <v/>
      </c>
    </row>
    <row r="696" spans="1:13" s="52" customFormat="1" ht="15" hidden="1" customHeight="1">
      <c r="A696" s="663"/>
      <c r="B696" s="637"/>
      <c r="C696" s="661"/>
      <c r="D696" s="181" t="s">
        <v>515</v>
      </c>
      <c r="E696" s="31"/>
      <c r="F696" s="33"/>
      <c r="G696" s="33"/>
      <c r="H696" s="33"/>
      <c r="I696" s="33"/>
      <c r="J696" s="34" t="str">
        <f t="shared" si="40"/>
        <v/>
      </c>
      <c r="K696" s="34" t="str">
        <f t="shared" si="41"/>
        <v/>
      </c>
      <c r="L696" s="34" t="str">
        <f t="shared" si="42"/>
        <v/>
      </c>
      <c r="M696" s="34" t="str">
        <f t="shared" si="43"/>
        <v/>
      </c>
    </row>
    <row r="697" spans="1:13" s="52" customFormat="1" ht="15" hidden="1" customHeight="1">
      <c r="A697" s="663"/>
      <c r="B697" s="637"/>
      <c r="C697" s="661"/>
      <c r="D697" s="181" t="s">
        <v>516</v>
      </c>
      <c r="E697" s="31"/>
      <c r="F697" s="33"/>
      <c r="G697" s="33"/>
      <c r="H697" s="33"/>
      <c r="I697" s="33"/>
      <c r="J697" s="34" t="str">
        <f t="shared" si="40"/>
        <v/>
      </c>
      <c r="K697" s="34" t="str">
        <f t="shared" si="41"/>
        <v/>
      </c>
      <c r="L697" s="34" t="str">
        <f t="shared" si="42"/>
        <v/>
      </c>
      <c r="M697" s="34" t="str">
        <f t="shared" si="43"/>
        <v/>
      </c>
    </row>
    <row r="698" spans="1:13" s="52" customFormat="1" ht="15" hidden="1" customHeight="1">
      <c r="A698" s="663"/>
      <c r="B698" s="637"/>
      <c r="C698" s="661"/>
      <c r="D698" s="181" t="s">
        <v>517</v>
      </c>
      <c r="E698" s="31"/>
      <c r="F698" s="33"/>
      <c r="G698" s="33"/>
      <c r="H698" s="33"/>
      <c r="I698" s="33"/>
      <c r="J698" s="34" t="str">
        <f t="shared" si="40"/>
        <v/>
      </c>
      <c r="K698" s="34" t="str">
        <f t="shared" si="41"/>
        <v/>
      </c>
      <c r="L698" s="34" t="str">
        <f t="shared" si="42"/>
        <v/>
      </c>
      <c r="M698" s="34" t="str">
        <f t="shared" si="43"/>
        <v/>
      </c>
    </row>
    <row r="699" spans="1:13" s="52" customFormat="1" ht="15" hidden="1" customHeight="1">
      <c r="A699" s="663"/>
      <c r="B699" s="637"/>
      <c r="C699" s="661"/>
      <c r="D699" s="180" t="s">
        <v>702</v>
      </c>
      <c r="E699" s="31"/>
      <c r="F699" s="33"/>
      <c r="G699" s="33"/>
      <c r="H699" s="33"/>
      <c r="I699" s="33"/>
      <c r="J699" s="34" t="str">
        <f t="shared" si="40"/>
        <v/>
      </c>
      <c r="K699" s="34" t="str">
        <f t="shared" si="41"/>
        <v/>
      </c>
      <c r="L699" s="34" t="str">
        <f t="shared" si="42"/>
        <v/>
      </c>
      <c r="M699" s="34" t="str">
        <f t="shared" si="43"/>
        <v/>
      </c>
    </row>
    <row r="700" spans="1:13" s="52" customFormat="1" ht="15" hidden="1" customHeight="1">
      <c r="A700" s="663"/>
      <c r="B700" s="637"/>
      <c r="C700" s="657"/>
      <c r="D700" s="181" t="s">
        <v>541</v>
      </c>
      <c r="E700" s="31"/>
      <c r="F700" s="33"/>
      <c r="G700" s="33"/>
      <c r="H700" s="33"/>
      <c r="I700" s="33"/>
      <c r="J700" s="34" t="str">
        <f t="shared" si="40"/>
        <v/>
      </c>
      <c r="K700" s="34" t="str">
        <f t="shared" si="41"/>
        <v/>
      </c>
      <c r="L700" s="34" t="str">
        <f t="shared" si="42"/>
        <v/>
      </c>
      <c r="M700" s="34" t="str">
        <f t="shared" si="43"/>
        <v/>
      </c>
    </row>
    <row r="701" spans="1:13" s="52" customFormat="1" ht="15" hidden="1" customHeight="1">
      <c r="A701" s="663"/>
      <c r="B701" s="637"/>
      <c r="C701" s="656" t="s">
        <v>5</v>
      </c>
      <c r="D701" s="180" t="s">
        <v>529</v>
      </c>
      <c r="E701" s="31"/>
      <c r="F701" s="33"/>
      <c r="G701" s="33"/>
      <c r="H701" s="33"/>
      <c r="I701" s="33"/>
      <c r="J701" s="34" t="str">
        <f t="shared" si="40"/>
        <v/>
      </c>
      <c r="K701" s="34" t="str">
        <f t="shared" si="41"/>
        <v/>
      </c>
      <c r="L701" s="34" t="str">
        <f t="shared" si="42"/>
        <v/>
      </c>
      <c r="M701" s="34" t="str">
        <f t="shared" si="43"/>
        <v/>
      </c>
    </row>
    <row r="702" spans="1:13" s="52" customFormat="1" ht="15" hidden="1" customHeight="1">
      <c r="A702" s="663"/>
      <c r="B702" s="637"/>
      <c r="C702" s="661"/>
      <c r="D702" s="181" t="s">
        <v>515</v>
      </c>
      <c r="E702" s="31"/>
      <c r="F702" s="33"/>
      <c r="G702" s="33"/>
      <c r="H702" s="33"/>
      <c r="I702" s="33"/>
      <c r="J702" s="34" t="str">
        <f t="shared" si="40"/>
        <v/>
      </c>
      <c r="K702" s="34" t="str">
        <f t="shared" si="41"/>
        <v/>
      </c>
      <c r="L702" s="34" t="str">
        <f t="shared" si="42"/>
        <v/>
      </c>
      <c r="M702" s="34" t="str">
        <f t="shared" si="43"/>
        <v/>
      </c>
    </row>
    <row r="703" spans="1:13" s="52" customFormat="1" ht="15" hidden="1" customHeight="1">
      <c r="A703" s="663"/>
      <c r="B703" s="637"/>
      <c r="C703" s="661"/>
      <c r="D703" s="181" t="s">
        <v>516</v>
      </c>
      <c r="E703" s="31"/>
      <c r="F703" s="33"/>
      <c r="G703" s="33"/>
      <c r="H703" s="33"/>
      <c r="I703" s="33"/>
      <c r="J703" s="34" t="str">
        <f t="shared" si="40"/>
        <v/>
      </c>
      <c r="K703" s="34" t="str">
        <f t="shared" si="41"/>
        <v/>
      </c>
      <c r="L703" s="34" t="str">
        <f t="shared" si="42"/>
        <v/>
      </c>
      <c r="M703" s="34" t="str">
        <f t="shared" si="43"/>
        <v/>
      </c>
    </row>
    <row r="704" spans="1:13" s="52" customFormat="1" ht="15" hidden="1" customHeight="1">
      <c r="A704" s="663"/>
      <c r="B704" s="637"/>
      <c r="C704" s="661"/>
      <c r="D704" s="181" t="s">
        <v>517</v>
      </c>
      <c r="E704" s="31"/>
      <c r="F704" s="33"/>
      <c r="G704" s="33"/>
      <c r="H704" s="33"/>
      <c r="I704" s="33"/>
      <c r="J704" s="34" t="str">
        <f t="shared" si="40"/>
        <v/>
      </c>
      <c r="K704" s="34" t="str">
        <f t="shared" si="41"/>
        <v/>
      </c>
      <c r="L704" s="34" t="str">
        <f t="shared" si="42"/>
        <v/>
      </c>
      <c r="M704" s="34" t="str">
        <f t="shared" si="43"/>
        <v/>
      </c>
    </row>
    <row r="705" spans="1:13" s="52" customFormat="1" ht="15" hidden="1" customHeight="1">
      <c r="A705" s="663"/>
      <c r="B705" s="637"/>
      <c r="C705" s="661"/>
      <c r="D705" s="180" t="s">
        <v>702</v>
      </c>
      <c r="E705" s="31"/>
      <c r="F705" s="33"/>
      <c r="G705" s="33"/>
      <c r="H705" s="33"/>
      <c r="I705" s="33"/>
      <c r="J705" s="34" t="str">
        <f t="shared" si="40"/>
        <v/>
      </c>
      <c r="K705" s="34" t="str">
        <f t="shared" si="41"/>
        <v/>
      </c>
      <c r="L705" s="34" t="str">
        <f t="shared" si="42"/>
        <v/>
      </c>
      <c r="M705" s="34" t="str">
        <f t="shared" si="43"/>
        <v/>
      </c>
    </row>
    <row r="706" spans="1:13" s="52" customFormat="1" ht="15" hidden="1" customHeight="1">
      <c r="A706" s="663"/>
      <c r="B706" s="637"/>
      <c r="C706" s="661"/>
      <c r="D706" s="181" t="s">
        <v>541</v>
      </c>
      <c r="E706" s="31"/>
      <c r="F706" s="33"/>
      <c r="G706" s="33"/>
      <c r="H706" s="33"/>
      <c r="I706" s="33"/>
      <c r="J706" s="34" t="str">
        <f t="shared" si="40"/>
        <v/>
      </c>
      <c r="K706" s="34" t="str">
        <f t="shared" si="41"/>
        <v/>
      </c>
      <c r="L706" s="34" t="str">
        <f t="shared" si="42"/>
        <v/>
      </c>
      <c r="M706" s="34" t="str">
        <f t="shared" si="43"/>
        <v/>
      </c>
    </row>
    <row r="707" spans="1:13" s="52" customFormat="1" ht="15" hidden="1" customHeight="1">
      <c r="A707" s="663"/>
      <c r="B707" s="637"/>
      <c r="C707" s="657"/>
      <c r="D707" s="180" t="s">
        <v>582</v>
      </c>
      <c r="E707" s="31"/>
      <c r="F707" s="33"/>
      <c r="G707" s="33"/>
      <c r="H707" s="33"/>
      <c r="I707" s="33"/>
      <c r="J707" s="34" t="str">
        <f t="shared" si="40"/>
        <v/>
      </c>
      <c r="K707" s="34" t="str">
        <f t="shared" si="41"/>
        <v/>
      </c>
      <c r="L707" s="34" t="str">
        <f t="shared" si="42"/>
        <v/>
      </c>
      <c r="M707" s="34" t="str">
        <f t="shared" si="43"/>
        <v/>
      </c>
    </row>
    <row r="708" spans="1:13" s="52" customFormat="1" ht="15" hidden="1" customHeight="1">
      <c r="A708" s="663"/>
      <c r="B708" s="637"/>
      <c r="C708" s="656" t="s">
        <v>6</v>
      </c>
      <c r="D708" s="180" t="s">
        <v>529</v>
      </c>
      <c r="E708" s="31"/>
      <c r="F708" s="33"/>
      <c r="G708" s="33"/>
      <c r="H708" s="33"/>
      <c r="I708" s="33"/>
      <c r="J708" s="34" t="str">
        <f t="shared" si="40"/>
        <v/>
      </c>
      <c r="K708" s="34" t="str">
        <f t="shared" si="41"/>
        <v/>
      </c>
      <c r="L708" s="34" t="str">
        <f t="shared" si="42"/>
        <v/>
      </c>
      <c r="M708" s="34" t="str">
        <f t="shared" si="43"/>
        <v/>
      </c>
    </row>
    <row r="709" spans="1:13" s="52" customFormat="1" ht="15" hidden="1" customHeight="1">
      <c r="A709" s="663"/>
      <c r="B709" s="637"/>
      <c r="C709" s="661"/>
      <c r="D709" s="181" t="s">
        <v>515</v>
      </c>
      <c r="E709" s="31"/>
      <c r="F709" s="33"/>
      <c r="G709" s="33"/>
      <c r="H709" s="33"/>
      <c r="I709" s="33"/>
      <c r="J709" s="34" t="str">
        <f t="shared" si="40"/>
        <v/>
      </c>
      <c r="K709" s="34" t="str">
        <f t="shared" si="41"/>
        <v/>
      </c>
      <c r="L709" s="34" t="str">
        <f t="shared" si="42"/>
        <v/>
      </c>
      <c r="M709" s="34" t="str">
        <f t="shared" si="43"/>
        <v/>
      </c>
    </row>
    <row r="710" spans="1:13" s="52" customFormat="1" ht="15" hidden="1" customHeight="1">
      <c r="A710" s="663"/>
      <c r="B710" s="637"/>
      <c r="C710" s="661"/>
      <c r="D710" s="181" t="s">
        <v>516</v>
      </c>
      <c r="E710" s="31"/>
      <c r="F710" s="33"/>
      <c r="G710" s="33"/>
      <c r="H710" s="33"/>
      <c r="I710" s="33"/>
      <c r="J710" s="34" t="str">
        <f t="shared" si="40"/>
        <v/>
      </c>
      <c r="K710" s="34" t="str">
        <f t="shared" si="41"/>
        <v/>
      </c>
      <c r="L710" s="34" t="str">
        <f t="shared" si="42"/>
        <v/>
      </c>
      <c r="M710" s="34" t="str">
        <f t="shared" si="43"/>
        <v/>
      </c>
    </row>
    <row r="711" spans="1:13" s="52" customFormat="1" ht="15" hidden="1" customHeight="1">
      <c r="A711" s="663"/>
      <c r="B711" s="637"/>
      <c r="C711" s="661"/>
      <c r="D711" s="181" t="s">
        <v>517</v>
      </c>
      <c r="E711" s="31"/>
      <c r="F711" s="33"/>
      <c r="G711" s="33"/>
      <c r="H711" s="33"/>
      <c r="I711" s="33"/>
      <c r="J711" s="34" t="str">
        <f t="shared" si="40"/>
        <v/>
      </c>
      <c r="K711" s="34" t="str">
        <f t="shared" si="41"/>
        <v/>
      </c>
      <c r="L711" s="34" t="str">
        <f t="shared" si="42"/>
        <v/>
      </c>
      <c r="M711" s="34" t="str">
        <f t="shared" si="43"/>
        <v/>
      </c>
    </row>
    <row r="712" spans="1:13" s="52" customFormat="1" ht="15" hidden="1" customHeight="1">
      <c r="A712" s="663"/>
      <c r="B712" s="637"/>
      <c r="C712" s="661"/>
      <c r="D712" s="180" t="s">
        <v>702</v>
      </c>
      <c r="E712" s="31"/>
      <c r="F712" s="33"/>
      <c r="G712" s="33"/>
      <c r="H712" s="33"/>
      <c r="I712" s="33"/>
      <c r="J712" s="34" t="str">
        <f t="shared" si="40"/>
        <v/>
      </c>
      <c r="K712" s="34" t="str">
        <f t="shared" si="41"/>
        <v/>
      </c>
      <c r="L712" s="34" t="str">
        <f t="shared" si="42"/>
        <v/>
      </c>
      <c r="M712" s="34" t="str">
        <f t="shared" si="43"/>
        <v/>
      </c>
    </row>
    <row r="713" spans="1:13" s="52" customFormat="1" ht="15" hidden="1" customHeight="1">
      <c r="A713" s="664"/>
      <c r="B713" s="637"/>
      <c r="C713" s="657"/>
      <c r="D713" s="181" t="s">
        <v>541</v>
      </c>
      <c r="E713" s="31"/>
      <c r="F713" s="33"/>
      <c r="G713" s="33"/>
      <c r="H713" s="33"/>
      <c r="I713" s="33"/>
      <c r="J713" s="34" t="str">
        <f t="shared" si="40"/>
        <v/>
      </c>
      <c r="K713" s="34" t="str">
        <f t="shared" si="41"/>
        <v/>
      </c>
      <c r="L713" s="34" t="str">
        <f t="shared" si="42"/>
        <v/>
      </c>
      <c r="M713" s="34" t="str">
        <f t="shared" si="43"/>
        <v/>
      </c>
    </row>
    <row r="714" spans="1:13" s="52" customFormat="1" ht="15" hidden="1" customHeight="1">
      <c r="A714" s="653">
        <v>29</v>
      </c>
      <c r="B714" s="636">
        <f>'1.Metas ATD H.'!B240</f>
        <v>0</v>
      </c>
      <c r="C714" s="656" t="s">
        <v>3</v>
      </c>
      <c r="D714" s="180" t="s">
        <v>529</v>
      </c>
      <c r="E714" s="31"/>
      <c r="F714" s="33"/>
      <c r="G714" s="33"/>
      <c r="H714" s="33"/>
      <c r="I714" s="33"/>
      <c r="J714" s="34" t="str">
        <f t="shared" si="40"/>
        <v/>
      </c>
      <c r="K714" s="34" t="str">
        <f t="shared" si="41"/>
        <v/>
      </c>
      <c r="L714" s="34" t="str">
        <f t="shared" si="42"/>
        <v/>
      </c>
      <c r="M714" s="34" t="str">
        <f t="shared" si="43"/>
        <v/>
      </c>
    </row>
    <row r="715" spans="1:13" s="52" customFormat="1" ht="15" hidden="1" customHeight="1">
      <c r="A715" s="654"/>
      <c r="B715" s="637"/>
      <c r="C715" s="661"/>
      <c r="D715" s="181" t="s">
        <v>515</v>
      </c>
      <c r="E715" s="31"/>
      <c r="F715" s="33"/>
      <c r="G715" s="33"/>
      <c r="H715" s="33"/>
      <c r="I715" s="33"/>
      <c r="J715" s="34" t="str">
        <f t="shared" si="40"/>
        <v/>
      </c>
      <c r="K715" s="34" t="str">
        <f t="shared" si="41"/>
        <v/>
      </c>
      <c r="L715" s="34" t="str">
        <f t="shared" si="42"/>
        <v/>
      </c>
      <c r="M715" s="34" t="str">
        <f t="shared" si="43"/>
        <v/>
      </c>
    </row>
    <row r="716" spans="1:13" s="52" customFormat="1" ht="15" hidden="1" customHeight="1">
      <c r="A716" s="654"/>
      <c r="B716" s="637"/>
      <c r="C716" s="661"/>
      <c r="D716" s="181" t="s">
        <v>516</v>
      </c>
      <c r="E716" s="31"/>
      <c r="F716" s="33"/>
      <c r="G716" s="33"/>
      <c r="H716" s="33"/>
      <c r="I716" s="33"/>
      <c r="J716" s="34" t="str">
        <f t="shared" si="40"/>
        <v/>
      </c>
      <c r="K716" s="34" t="str">
        <f t="shared" si="41"/>
        <v/>
      </c>
      <c r="L716" s="34" t="str">
        <f t="shared" si="42"/>
        <v/>
      </c>
      <c r="M716" s="34" t="str">
        <f t="shared" si="43"/>
        <v/>
      </c>
    </row>
    <row r="717" spans="1:13" s="52" customFormat="1" ht="15" hidden="1" customHeight="1">
      <c r="A717" s="654"/>
      <c r="B717" s="637"/>
      <c r="C717" s="661"/>
      <c r="D717" s="181" t="s">
        <v>517</v>
      </c>
      <c r="E717" s="31"/>
      <c r="F717" s="33"/>
      <c r="G717" s="33"/>
      <c r="H717" s="33"/>
      <c r="I717" s="33"/>
      <c r="J717" s="34" t="str">
        <f t="shared" si="40"/>
        <v/>
      </c>
      <c r="K717" s="34" t="str">
        <f t="shared" si="41"/>
        <v/>
      </c>
      <c r="L717" s="34" t="str">
        <f t="shared" si="42"/>
        <v/>
      </c>
      <c r="M717" s="34" t="str">
        <f t="shared" si="43"/>
        <v/>
      </c>
    </row>
    <row r="718" spans="1:13" s="52" customFormat="1" ht="15" hidden="1" customHeight="1">
      <c r="A718" s="654"/>
      <c r="B718" s="637"/>
      <c r="C718" s="661"/>
      <c r="D718" s="180" t="s">
        <v>702</v>
      </c>
      <c r="E718" s="31"/>
      <c r="F718" s="33"/>
      <c r="G718" s="33"/>
      <c r="H718" s="33"/>
      <c r="I718" s="33"/>
      <c r="J718" s="34" t="str">
        <f t="shared" ref="J718:J781" si="44">IFERROR((F718/E718),"")</f>
        <v/>
      </c>
      <c r="K718" s="34" t="str">
        <f t="shared" ref="K718:K781" si="45">IFERROR(((F718+G718)/E718),"")</f>
        <v/>
      </c>
      <c r="L718" s="34" t="str">
        <f t="shared" ref="L718:L781" si="46">IFERROR(((F718+G718+H718)/E718),"")</f>
        <v/>
      </c>
      <c r="M718" s="34" t="str">
        <f t="shared" ref="M718:M781" si="47">IFERROR(((F718+G718+H718+I718)/E718),"")</f>
        <v/>
      </c>
    </row>
    <row r="719" spans="1:13" s="52" customFormat="1" ht="15" hidden="1" customHeight="1">
      <c r="A719" s="654"/>
      <c r="B719" s="637"/>
      <c r="C719" s="657"/>
      <c r="D719" s="181" t="s">
        <v>541</v>
      </c>
      <c r="E719" s="31"/>
      <c r="F719" s="33"/>
      <c r="G719" s="33"/>
      <c r="H719" s="33"/>
      <c r="I719" s="33"/>
      <c r="J719" s="34" t="str">
        <f t="shared" si="44"/>
        <v/>
      </c>
      <c r="K719" s="34" t="str">
        <f t="shared" si="45"/>
        <v/>
      </c>
      <c r="L719" s="34" t="str">
        <f t="shared" si="46"/>
        <v/>
      </c>
      <c r="M719" s="34" t="str">
        <f t="shared" si="47"/>
        <v/>
      </c>
    </row>
    <row r="720" spans="1:13" s="52" customFormat="1" ht="15" hidden="1" customHeight="1">
      <c r="A720" s="654"/>
      <c r="B720" s="637"/>
      <c r="C720" s="656" t="s">
        <v>4</v>
      </c>
      <c r="D720" s="180" t="s">
        <v>529</v>
      </c>
      <c r="E720" s="31"/>
      <c r="F720" s="33"/>
      <c r="G720" s="33"/>
      <c r="H720" s="33"/>
      <c r="I720" s="33"/>
      <c r="J720" s="34" t="str">
        <f t="shared" si="44"/>
        <v/>
      </c>
      <c r="K720" s="34" t="str">
        <f t="shared" si="45"/>
        <v/>
      </c>
      <c r="L720" s="34" t="str">
        <f t="shared" si="46"/>
        <v/>
      </c>
      <c r="M720" s="34" t="str">
        <f t="shared" si="47"/>
        <v/>
      </c>
    </row>
    <row r="721" spans="1:13" s="52" customFormat="1" ht="15" hidden="1" customHeight="1">
      <c r="A721" s="654"/>
      <c r="B721" s="637"/>
      <c r="C721" s="661"/>
      <c r="D721" s="181" t="s">
        <v>515</v>
      </c>
      <c r="E721" s="31"/>
      <c r="F721" s="33"/>
      <c r="G721" s="33"/>
      <c r="H721" s="33"/>
      <c r="I721" s="33"/>
      <c r="J721" s="34" t="str">
        <f t="shared" si="44"/>
        <v/>
      </c>
      <c r="K721" s="34" t="str">
        <f t="shared" si="45"/>
        <v/>
      </c>
      <c r="L721" s="34" t="str">
        <f t="shared" si="46"/>
        <v/>
      </c>
      <c r="M721" s="34" t="str">
        <f t="shared" si="47"/>
        <v/>
      </c>
    </row>
    <row r="722" spans="1:13" s="52" customFormat="1" ht="15" hidden="1" customHeight="1">
      <c r="A722" s="654"/>
      <c r="B722" s="637"/>
      <c r="C722" s="661"/>
      <c r="D722" s="181" t="s">
        <v>516</v>
      </c>
      <c r="E722" s="31"/>
      <c r="F722" s="33"/>
      <c r="G722" s="33"/>
      <c r="H722" s="33"/>
      <c r="I722" s="33"/>
      <c r="J722" s="34" t="str">
        <f t="shared" si="44"/>
        <v/>
      </c>
      <c r="K722" s="34" t="str">
        <f t="shared" si="45"/>
        <v/>
      </c>
      <c r="L722" s="34" t="str">
        <f t="shared" si="46"/>
        <v/>
      </c>
      <c r="M722" s="34" t="str">
        <f t="shared" si="47"/>
        <v/>
      </c>
    </row>
    <row r="723" spans="1:13" s="52" customFormat="1" ht="15" hidden="1" customHeight="1">
      <c r="A723" s="654"/>
      <c r="B723" s="637"/>
      <c r="C723" s="661"/>
      <c r="D723" s="181" t="s">
        <v>517</v>
      </c>
      <c r="E723" s="31"/>
      <c r="F723" s="33"/>
      <c r="G723" s="33"/>
      <c r="H723" s="33"/>
      <c r="I723" s="33"/>
      <c r="J723" s="34" t="str">
        <f t="shared" si="44"/>
        <v/>
      </c>
      <c r="K723" s="34" t="str">
        <f t="shared" si="45"/>
        <v/>
      </c>
      <c r="L723" s="34" t="str">
        <f t="shared" si="46"/>
        <v/>
      </c>
      <c r="M723" s="34" t="str">
        <f t="shared" si="47"/>
        <v/>
      </c>
    </row>
    <row r="724" spans="1:13" s="52" customFormat="1" ht="15" hidden="1" customHeight="1">
      <c r="A724" s="654"/>
      <c r="B724" s="637"/>
      <c r="C724" s="661"/>
      <c r="D724" s="180" t="s">
        <v>702</v>
      </c>
      <c r="E724" s="31"/>
      <c r="F724" s="33"/>
      <c r="G724" s="33"/>
      <c r="H724" s="33"/>
      <c r="I724" s="33"/>
      <c r="J724" s="34" t="str">
        <f t="shared" si="44"/>
        <v/>
      </c>
      <c r="K724" s="34" t="str">
        <f t="shared" si="45"/>
        <v/>
      </c>
      <c r="L724" s="34" t="str">
        <f t="shared" si="46"/>
        <v/>
      </c>
      <c r="M724" s="34" t="str">
        <f t="shared" si="47"/>
        <v/>
      </c>
    </row>
    <row r="725" spans="1:13" s="52" customFormat="1" ht="15" hidden="1" customHeight="1">
      <c r="A725" s="654"/>
      <c r="B725" s="637"/>
      <c r="C725" s="657"/>
      <c r="D725" s="181" t="s">
        <v>541</v>
      </c>
      <c r="E725" s="31"/>
      <c r="F725" s="33"/>
      <c r="G725" s="33"/>
      <c r="H725" s="33"/>
      <c r="I725" s="33"/>
      <c r="J725" s="34" t="str">
        <f t="shared" si="44"/>
        <v/>
      </c>
      <c r="K725" s="34" t="str">
        <f t="shared" si="45"/>
        <v/>
      </c>
      <c r="L725" s="34" t="str">
        <f t="shared" si="46"/>
        <v/>
      </c>
      <c r="M725" s="34" t="str">
        <f t="shared" si="47"/>
        <v/>
      </c>
    </row>
    <row r="726" spans="1:13" s="52" customFormat="1" ht="15" hidden="1" customHeight="1">
      <c r="A726" s="654"/>
      <c r="B726" s="637"/>
      <c r="C726" s="656" t="s">
        <v>5</v>
      </c>
      <c r="D726" s="180" t="s">
        <v>529</v>
      </c>
      <c r="E726" s="31"/>
      <c r="F726" s="33"/>
      <c r="G726" s="33"/>
      <c r="H726" s="33"/>
      <c r="I726" s="33"/>
      <c r="J726" s="34" t="str">
        <f t="shared" si="44"/>
        <v/>
      </c>
      <c r="K726" s="34" t="str">
        <f t="shared" si="45"/>
        <v/>
      </c>
      <c r="L726" s="34" t="str">
        <f t="shared" si="46"/>
        <v/>
      </c>
      <c r="M726" s="34" t="str">
        <f t="shared" si="47"/>
        <v/>
      </c>
    </row>
    <row r="727" spans="1:13" s="52" customFormat="1" ht="15" hidden="1" customHeight="1">
      <c r="A727" s="654"/>
      <c r="B727" s="637"/>
      <c r="C727" s="661"/>
      <c r="D727" s="181" t="s">
        <v>515</v>
      </c>
      <c r="E727" s="31"/>
      <c r="F727" s="33"/>
      <c r="G727" s="33"/>
      <c r="H727" s="33"/>
      <c r="I727" s="33"/>
      <c r="J727" s="34" t="str">
        <f t="shared" si="44"/>
        <v/>
      </c>
      <c r="K727" s="34" t="str">
        <f t="shared" si="45"/>
        <v/>
      </c>
      <c r="L727" s="34" t="str">
        <f t="shared" si="46"/>
        <v/>
      </c>
      <c r="M727" s="34" t="str">
        <f t="shared" si="47"/>
        <v/>
      </c>
    </row>
    <row r="728" spans="1:13" s="52" customFormat="1" ht="15" hidden="1" customHeight="1">
      <c r="A728" s="654"/>
      <c r="B728" s="637"/>
      <c r="C728" s="661"/>
      <c r="D728" s="181" t="s">
        <v>516</v>
      </c>
      <c r="E728" s="31"/>
      <c r="F728" s="33"/>
      <c r="G728" s="33"/>
      <c r="H728" s="33"/>
      <c r="I728" s="33"/>
      <c r="J728" s="34" t="str">
        <f t="shared" si="44"/>
        <v/>
      </c>
      <c r="K728" s="34" t="str">
        <f t="shared" si="45"/>
        <v/>
      </c>
      <c r="L728" s="34" t="str">
        <f t="shared" si="46"/>
        <v/>
      </c>
      <c r="M728" s="34" t="str">
        <f t="shared" si="47"/>
        <v/>
      </c>
    </row>
    <row r="729" spans="1:13" s="52" customFormat="1" ht="15" hidden="1" customHeight="1">
      <c r="A729" s="654"/>
      <c r="B729" s="637"/>
      <c r="C729" s="661"/>
      <c r="D729" s="181" t="s">
        <v>517</v>
      </c>
      <c r="E729" s="31"/>
      <c r="F729" s="33"/>
      <c r="G729" s="33"/>
      <c r="H729" s="33"/>
      <c r="I729" s="33"/>
      <c r="J729" s="34" t="str">
        <f t="shared" si="44"/>
        <v/>
      </c>
      <c r="K729" s="34" t="str">
        <f t="shared" si="45"/>
        <v/>
      </c>
      <c r="L729" s="34" t="str">
        <f t="shared" si="46"/>
        <v/>
      </c>
      <c r="M729" s="34" t="str">
        <f t="shared" si="47"/>
        <v/>
      </c>
    </row>
    <row r="730" spans="1:13" s="52" customFormat="1" ht="15" hidden="1" customHeight="1">
      <c r="A730" s="654"/>
      <c r="B730" s="637"/>
      <c r="C730" s="661"/>
      <c r="D730" s="180" t="s">
        <v>702</v>
      </c>
      <c r="E730" s="31"/>
      <c r="F730" s="33"/>
      <c r="G730" s="33"/>
      <c r="H730" s="33"/>
      <c r="I730" s="33"/>
      <c r="J730" s="34" t="str">
        <f t="shared" si="44"/>
        <v/>
      </c>
      <c r="K730" s="34" t="str">
        <f t="shared" si="45"/>
        <v/>
      </c>
      <c r="L730" s="34" t="str">
        <f t="shared" si="46"/>
        <v/>
      </c>
      <c r="M730" s="34" t="str">
        <f t="shared" si="47"/>
        <v/>
      </c>
    </row>
    <row r="731" spans="1:13" s="52" customFormat="1" ht="15" hidden="1" customHeight="1">
      <c r="A731" s="654"/>
      <c r="B731" s="637"/>
      <c r="C731" s="661"/>
      <c r="D731" s="181" t="s">
        <v>541</v>
      </c>
      <c r="E731" s="31"/>
      <c r="F731" s="33"/>
      <c r="G731" s="33"/>
      <c r="H731" s="33"/>
      <c r="I731" s="33"/>
      <c r="J731" s="34" t="str">
        <f t="shared" si="44"/>
        <v/>
      </c>
      <c r="K731" s="34" t="str">
        <f t="shared" si="45"/>
        <v/>
      </c>
      <c r="L731" s="34" t="str">
        <f t="shared" si="46"/>
        <v/>
      </c>
      <c r="M731" s="34" t="str">
        <f t="shared" si="47"/>
        <v/>
      </c>
    </row>
    <row r="732" spans="1:13" s="52" customFormat="1" ht="15" hidden="1" customHeight="1">
      <c r="A732" s="654"/>
      <c r="B732" s="637"/>
      <c r="C732" s="657"/>
      <c r="D732" s="180" t="s">
        <v>582</v>
      </c>
      <c r="E732" s="31"/>
      <c r="F732" s="33"/>
      <c r="G732" s="33"/>
      <c r="H732" s="33"/>
      <c r="I732" s="33"/>
      <c r="J732" s="34" t="str">
        <f t="shared" si="44"/>
        <v/>
      </c>
      <c r="K732" s="34" t="str">
        <f t="shared" si="45"/>
        <v/>
      </c>
      <c r="L732" s="34" t="str">
        <f t="shared" si="46"/>
        <v/>
      </c>
      <c r="M732" s="34" t="str">
        <f t="shared" si="47"/>
        <v/>
      </c>
    </row>
    <row r="733" spans="1:13" s="52" customFormat="1" ht="15" hidden="1" customHeight="1">
      <c r="A733" s="654"/>
      <c r="B733" s="637"/>
      <c r="C733" s="656" t="s">
        <v>6</v>
      </c>
      <c r="D733" s="180" t="s">
        <v>529</v>
      </c>
      <c r="E733" s="31"/>
      <c r="F733" s="33"/>
      <c r="G733" s="33"/>
      <c r="H733" s="33"/>
      <c r="I733" s="33"/>
      <c r="J733" s="34" t="str">
        <f t="shared" si="44"/>
        <v/>
      </c>
      <c r="K733" s="34" t="str">
        <f t="shared" si="45"/>
        <v/>
      </c>
      <c r="L733" s="34" t="str">
        <f t="shared" si="46"/>
        <v/>
      </c>
      <c r="M733" s="34" t="str">
        <f t="shared" si="47"/>
        <v/>
      </c>
    </row>
    <row r="734" spans="1:13" s="52" customFormat="1" ht="15" hidden="1" customHeight="1">
      <c r="A734" s="654"/>
      <c r="B734" s="637"/>
      <c r="C734" s="661"/>
      <c r="D734" s="181" t="s">
        <v>515</v>
      </c>
      <c r="E734" s="31"/>
      <c r="F734" s="33"/>
      <c r="G734" s="33"/>
      <c r="H734" s="33"/>
      <c r="I734" s="33"/>
      <c r="J734" s="34" t="str">
        <f t="shared" si="44"/>
        <v/>
      </c>
      <c r="K734" s="34" t="str">
        <f t="shared" si="45"/>
        <v/>
      </c>
      <c r="L734" s="34" t="str">
        <f t="shared" si="46"/>
        <v/>
      </c>
      <c r="M734" s="34" t="str">
        <f t="shared" si="47"/>
        <v/>
      </c>
    </row>
    <row r="735" spans="1:13" s="52" customFormat="1" ht="15" hidden="1" customHeight="1">
      <c r="A735" s="654"/>
      <c r="B735" s="637"/>
      <c r="C735" s="661"/>
      <c r="D735" s="181" t="s">
        <v>516</v>
      </c>
      <c r="E735" s="31"/>
      <c r="F735" s="33"/>
      <c r="G735" s="33"/>
      <c r="H735" s="33"/>
      <c r="I735" s="33"/>
      <c r="J735" s="34" t="str">
        <f t="shared" si="44"/>
        <v/>
      </c>
      <c r="K735" s="34" t="str">
        <f t="shared" si="45"/>
        <v/>
      </c>
      <c r="L735" s="34" t="str">
        <f t="shared" si="46"/>
        <v/>
      </c>
      <c r="M735" s="34" t="str">
        <f t="shared" si="47"/>
        <v/>
      </c>
    </row>
    <row r="736" spans="1:13" s="52" customFormat="1" ht="15" hidden="1" customHeight="1">
      <c r="A736" s="654"/>
      <c r="B736" s="637"/>
      <c r="C736" s="661"/>
      <c r="D736" s="181" t="s">
        <v>517</v>
      </c>
      <c r="E736" s="31"/>
      <c r="F736" s="33"/>
      <c r="G736" s="33"/>
      <c r="H736" s="33"/>
      <c r="I736" s="33"/>
      <c r="J736" s="34" t="str">
        <f t="shared" si="44"/>
        <v/>
      </c>
      <c r="K736" s="34" t="str">
        <f t="shared" si="45"/>
        <v/>
      </c>
      <c r="L736" s="34" t="str">
        <f t="shared" si="46"/>
        <v/>
      </c>
      <c r="M736" s="34" t="str">
        <f t="shared" si="47"/>
        <v/>
      </c>
    </row>
    <row r="737" spans="1:13" s="52" customFormat="1" ht="15" hidden="1" customHeight="1">
      <c r="A737" s="654"/>
      <c r="B737" s="637"/>
      <c r="C737" s="661"/>
      <c r="D737" s="180" t="s">
        <v>702</v>
      </c>
      <c r="E737" s="31"/>
      <c r="F737" s="33"/>
      <c r="G737" s="33"/>
      <c r="H737" s="33"/>
      <c r="I737" s="33"/>
      <c r="J737" s="34" t="str">
        <f t="shared" si="44"/>
        <v/>
      </c>
      <c r="K737" s="34" t="str">
        <f t="shared" si="45"/>
        <v/>
      </c>
      <c r="L737" s="34" t="str">
        <f t="shared" si="46"/>
        <v/>
      </c>
      <c r="M737" s="34" t="str">
        <f t="shared" si="47"/>
        <v/>
      </c>
    </row>
    <row r="738" spans="1:13" s="52" customFormat="1" ht="15" hidden="1" customHeight="1">
      <c r="A738" s="655"/>
      <c r="B738" s="637"/>
      <c r="C738" s="657"/>
      <c r="D738" s="181" t="s">
        <v>541</v>
      </c>
      <c r="E738" s="31"/>
      <c r="F738" s="33"/>
      <c r="G738" s="33"/>
      <c r="H738" s="33"/>
      <c r="I738" s="33"/>
      <c r="J738" s="34" t="str">
        <f t="shared" si="44"/>
        <v/>
      </c>
      <c r="K738" s="34" t="str">
        <f t="shared" si="45"/>
        <v/>
      </c>
      <c r="L738" s="34" t="str">
        <f t="shared" si="46"/>
        <v/>
      </c>
      <c r="M738" s="34" t="str">
        <f t="shared" si="47"/>
        <v/>
      </c>
    </row>
    <row r="739" spans="1:13" s="52" customFormat="1" ht="15" hidden="1" customHeight="1">
      <c r="A739" s="662">
        <v>30</v>
      </c>
      <c r="B739" s="636">
        <f>'1.Metas ATD H.'!B248</f>
        <v>0</v>
      </c>
      <c r="C739" s="656" t="s">
        <v>3</v>
      </c>
      <c r="D739" s="180" t="s">
        <v>529</v>
      </c>
      <c r="E739" s="31"/>
      <c r="F739" s="33"/>
      <c r="G739" s="33"/>
      <c r="H739" s="33"/>
      <c r="I739" s="33"/>
      <c r="J739" s="34" t="str">
        <f t="shared" si="44"/>
        <v/>
      </c>
      <c r="K739" s="34" t="str">
        <f t="shared" si="45"/>
        <v/>
      </c>
      <c r="L739" s="34" t="str">
        <f t="shared" si="46"/>
        <v/>
      </c>
      <c r="M739" s="34" t="str">
        <f t="shared" si="47"/>
        <v/>
      </c>
    </row>
    <row r="740" spans="1:13" s="52" customFormat="1" ht="15" hidden="1" customHeight="1">
      <c r="A740" s="663"/>
      <c r="B740" s="637"/>
      <c r="C740" s="661"/>
      <c r="D740" s="181" t="s">
        <v>515</v>
      </c>
      <c r="E740" s="31"/>
      <c r="F740" s="33"/>
      <c r="G740" s="33"/>
      <c r="H740" s="33"/>
      <c r="I740" s="33"/>
      <c r="J740" s="34" t="str">
        <f t="shared" si="44"/>
        <v/>
      </c>
      <c r="K740" s="34" t="str">
        <f t="shared" si="45"/>
        <v/>
      </c>
      <c r="L740" s="34" t="str">
        <f t="shared" si="46"/>
        <v/>
      </c>
      <c r="M740" s="34" t="str">
        <f t="shared" si="47"/>
        <v/>
      </c>
    </row>
    <row r="741" spans="1:13" s="52" customFormat="1" ht="15" hidden="1" customHeight="1">
      <c r="A741" s="663"/>
      <c r="B741" s="637"/>
      <c r="C741" s="661"/>
      <c r="D741" s="181" t="s">
        <v>516</v>
      </c>
      <c r="E741" s="31"/>
      <c r="F741" s="33"/>
      <c r="G741" s="33"/>
      <c r="H741" s="33"/>
      <c r="I741" s="33"/>
      <c r="J741" s="34" t="str">
        <f t="shared" si="44"/>
        <v/>
      </c>
      <c r="K741" s="34" t="str">
        <f t="shared" si="45"/>
        <v/>
      </c>
      <c r="L741" s="34" t="str">
        <f t="shared" si="46"/>
        <v/>
      </c>
      <c r="M741" s="34" t="str">
        <f t="shared" si="47"/>
        <v/>
      </c>
    </row>
    <row r="742" spans="1:13" s="52" customFormat="1" ht="15" hidden="1" customHeight="1">
      <c r="A742" s="663"/>
      <c r="B742" s="637"/>
      <c r="C742" s="661"/>
      <c r="D742" s="181" t="s">
        <v>517</v>
      </c>
      <c r="E742" s="31"/>
      <c r="F742" s="33"/>
      <c r="G742" s="33"/>
      <c r="H742" s="33"/>
      <c r="I742" s="33"/>
      <c r="J742" s="34" t="str">
        <f t="shared" si="44"/>
        <v/>
      </c>
      <c r="K742" s="34" t="str">
        <f t="shared" si="45"/>
        <v/>
      </c>
      <c r="L742" s="34" t="str">
        <f t="shared" si="46"/>
        <v/>
      </c>
      <c r="M742" s="34" t="str">
        <f t="shared" si="47"/>
        <v/>
      </c>
    </row>
    <row r="743" spans="1:13" s="52" customFormat="1" ht="15" hidden="1" customHeight="1">
      <c r="A743" s="663"/>
      <c r="B743" s="637"/>
      <c r="C743" s="661"/>
      <c r="D743" s="180" t="s">
        <v>702</v>
      </c>
      <c r="E743" s="31"/>
      <c r="F743" s="33"/>
      <c r="G743" s="33"/>
      <c r="H743" s="33"/>
      <c r="I743" s="33"/>
      <c r="J743" s="34" t="str">
        <f t="shared" si="44"/>
        <v/>
      </c>
      <c r="K743" s="34" t="str">
        <f t="shared" si="45"/>
        <v/>
      </c>
      <c r="L743" s="34" t="str">
        <f t="shared" si="46"/>
        <v/>
      </c>
      <c r="M743" s="34" t="str">
        <f t="shared" si="47"/>
        <v/>
      </c>
    </row>
    <row r="744" spans="1:13" s="52" customFormat="1" ht="15" hidden="1" customHeight="1">
      <c r="A744" s="663"/>
      <c r="B744" s="637"/>
      <c r="C744" s="657"/>
      <c r="D744" s="181" t="s">
        <v>541</v>
      </c>
      <c r="E744" s="31"/>
      <c r="F744" s="33"/>
      <c r="G744" s="33"/>
      <c r="H744" s="33"/>
      <c r="I744" s="33"/>
      <c r="J744" s="34" t="str">
        <f t="shared" si="44"/>
        <v/>
      </c>
      <c r="K744" s="34" t="str">
        <f t="shared" si="45"/>
        <v/>
      </c>
      <c r="L744" s="34" t="str">
        <f t="shared" si="46"/>
        <v/>
      </c>
      <c r="M744" s="34" t="str">
        <f t="shared" si="47"/>
        <v/>
      </c>
    </row>
    <row r="745" spans="1:13" s="52" customFormat="1" ht="15" hidden="1" customHeight="1">
      <c r="A745" s="663"/>
      <c r="B745" s="637"/>
      <c r="C745" s="656" t="s">
        <v>4</v>
      </c>
      <c r="D745" s="180" t="s">
        <v>529</v>
      </c>
      <c r="E745" s="31"/>
      <c r="F745" s="33"/>
      <c r="G745" s="33"/>
      <c r="H745" s="33"/>
      <c r="I745" s="33"/>
      <c r="J745" s="34" t="str">
        <f t="shared" si="44"/>
        <v/>
      </c>
      <c r="K745" s="34" t="str">
        <f t="shared" si="45"/>
        <v/>
      </c>
      <c r="L745" s="34" t="str">
        <f t="shared" si="46"/>
        <v/>
      </c>
      <c r="M745" s="34" t="str">
        <f t="shared" si="47"/>
        <v/>
      </c>
    </row>
    <row r="746" spans="1:13" s="52" customFormat="1" ht="15" hidden="1" customHeight="1">
      <c r="A746" s="663"/>
      <c r="B746" s="637"/>
      <c r="C746" s="661"/>
      <c r="D746" s="181" t="s">
        <v>515</v>
      </c>
      <c r="E746" s="31"/>
      <c r="F746" s="33"/>
      <c r="G746" s="33"/>
      <c r="H746" s="33"/>
      <c r="I746" s="33"/>
      <c r="J746" s="34" t="str">
        <f t="shared" si="44"/>
        <v/>
      </c>
      <c r="K746" s="34" t="str">
        <f t="shared" si="45"/>
        <v/>
      </c>
      <c r="L746" s="34" t="str">
        <f t="shared" si="46"/>
        <v/>
      </c>
      <c r="M746" s="34" t="str">
        <f t="shared" si="47"/>
        <v/>
      </c>
    </row>
    <row r="747" spans="1:13" s="52" customFormat="1" ht="15" hidden="1" customHeight="1">
      <c r="A747" s="663"/>
      <c r="B747" s="637"/>
      <c r="C747" s="661"/>
      <c r="D747" s="181" t="s">
        <v>516</v>
      </c>
      <c r="E747" s="31"/>
      <c r="F747" s="33"/>
      <c r="G747" s="33"/>
      <c r="H747" s="33"/>
      <c r="I747" s="33"/>
      <c r="J747" s="34" t="str">
        <f t="shared" si="44"/>
        <v/>
      </c>
      <c r="K747" s="34" t="str">
        <f t="shared" si="45"/>
        <v/>
      </c>
      <c r="L747" s="34" t="str">
        <f t="shared" si="46"/>
        <v/>
      </c>
      <c r="M747" s="34" t="str">
        <f t="shared" si="47"/>
        <v/>
      </c>
    </row>
    <row r="748" spans="1:13" s="52" customFormat="1" ht="15" hidden="1" customHeight="1">
      <c r="A748" s="663"/>
      <c r="B748" s="637"/>
      <c r="C748" s="661"/>
      <c r="D748" s="181" t="s">
        <v>517</v>
      </c>
      <c r="E748" s="31"/>
      <c r="F748" s="33"/>
      <c r="G748" s="33"/>
      <c r="H748" s="33"/>
      <c r="I748" s="33"/>
      <c r="J748" s="34" t="str">
        <f t="shared" si="44"/>
        <v/>
      </c>
      <c r="K748" s="34" t="str">
        <f t="shared" si="45"/>
        <v/>
      </c>
      <c r="L748" s="34" t="str">
        <f t="shared" si="46"/>
        <v/>
      </c>
      <c r="M748" s="34" t="str">
        <f t="shared" si="47"/>
        <v/>
      </c>
    </row>
    <row r="749" spans="1:13" s="52" customFormat="1" ht="15" hidden="1" customHeight="1">
      <c r="A749" s="663"/>
      <c r="B749" s="637"/>
      <c r="C749" s="661"/>
      <c r="D749" s="180" t="s">
        <v>702</v>
      </c>
      <c r="E749" s="31"/>
      <c r="F749" s="33"/>
      <c r="G749" s="33"/>
      <c r="H749" s="33"/>
      <c r="I749" s="33"/>
      <c r="J749" s="34" t="str">
        <f t="shared" si="44"/>
        <v/>
      </c>
      <c r="K749" s="34" t="str">
        <f t="shared" si="45"/>
        <v/>
      </c>
      <c r="L749" s="34" t="str">
        <f t="shared" si="46"/>
        <v/>
      </c>
      <c r="M749" s="34" t="str">
        <f t="shared" si="47"/>
        <v/>
      </c>
    </row>
    <row r="750" spans="1:13" s="52" customFormat="1" ht="15" hidden="1" customHeight="1">
      <c r="A750" s="663"/>
      <c r="B750" s="637"/>
      <c r="C750" s="657"/>
      <c r="D750" s="181" t="s">
        <v>541</v>
      </c>
      <c r="E750" s="31"/>
      <c r="F750" s="33"/>
      <c r="G750" s="33"/>
      <c r="H750" s="33"/>
      <c r="I750" s="33"/>
      <c r="J750" s="34" t="str">
        <f t="shared" si="44"/>
        <v/>
      </c>
      <c r="K750" s="34" t="str">
        <f t="shared" si="45"/>
        <v/>
      </c>
      <c r="L750" s="34" t="str">
        <f t="shared" si="46"/>
        <v/>
      </c>
      <c r="M750" s="34" t="str">
        <f t="shared" si="47"/>
        <v/>
      </c>
    </row>
    <row r="751" spans="1:13" s="52" customFormat="1" ht="15" hidden="1" customHeight="1">
      <c r="A751" s="663"/>
      <c r="B751" s="637"/>
      <c r="C751" s="656" t="s">
        <v>5</v>
      </c>
      <c r="D751" s="180" t="s">
        <v>529</v>
      </c>
      <c r="E751" s="31"/>
      <c r="F751" s="33"/>
      <c r="G751" s="33"/>
      <c r="H751" s="33"/>
      <c r="I751" s="33"/>
      <c r="J751" s="34" t="str">
        <f t="shared" si="44"/>
        <v/>
      </c>
      <c r="K751" s="34" t="str">
        <f t="shared" si="45"/>
        <v/>
      </c>
      <c r="L751" s="34" t="str">
        <f t="shared" si="46"/>
        <v/>
      </c>
      <c r="M751" s="34" t="str">
        <f t="shared" si="47"/>
        <v/>
      </c>
    </row>
    <row r="752" spans="1:13" s="52" customFormat="1" ht="15" hidden="1" customHeight="1">
      <c r="A752" s="663"/>
      <c r="B752" s="637"/>
      <c r="C752" s="661"/>
      <c r="D752" s="181" t="s">
        <v>515</v>
      </c>
      <c r="E752" s="31"/>
      <c r="F752" s="33"/>
      <c r="G752" s="33"/>
      <c r="H752" s="33"/>
      <c r="I752" s="33"/>
      <c r="J752" s="34" t="str">
        <f t="shared" si="44"/>
        <v/>
      </c>
      <c r="K752" s="34" t="str">
        <f t="shared" si="45"/>
        <v/>
      </c>
      <c r="L752" s="34" t="str">
        <f t="shared" si="46"/>
        <v/>
      </c>
      <c r="M752" s="34" t="str">
        <f t="shared" si="47"/>
        <v/>
      </c>
    </row>
    <row r="753" spans="1:13" s="52" customFormat="1" ht="15" hidden="1" customHeight="1">
      <c r="A753" s="663"/>
      <c r="B753" s="637"/>
      <c r="C753" s="661"/>
      <c r="D753" s="181" t="s">
        <v>516</v>
      </c>
      <c r="E753" s="31"/>
      <c r="F753" s="33"/>
      <c r="G753" s="33"/>
      <c r="H753" s="33"/>
      <c r="I753" s="33"/>
      <c r="J753" s="34" t="str">
        <f t="shared" si="44"/>
        <v/>
      </c>
      <c r="K753" s="34" t="str">
        <f t="shared" si="45"/>
        <v/>
      </c>
      <c r="L753" s="34" t="str">
        <f t="shared" si="46"/>
        <v/>
      </c>
      <c r="M753" s="34" t="str">
        <f t="shared" si="47"/>
        <v/>
      </c>
    </row>
    <row r="754" spans="1:13" s="52" customFormat="1" ht="15" hidden="1" customHeight="1">
      <c r="A754" s="663"/>
      <c r="B754" s="637"/>
      <c r="C754" s="661"/>
      <c r="D754" s="181" t="s">
        <v>517</v>
      </c>
      <c r="E754" s="31"/>
      <c r="F754" s="33"/>
      <c r="G754" s="33"/>
      <c r="H754" s="33"/>
      <c r="I754" s="33"/>
      <c r="J754" s="34" t="str">
        <f t="shared" si="44"/>
        <v/>
      </c>
      <c r="K754" s="34" t="str">
        <f t="shared" si="45"/>
        <v/>
      </c>
      <c r="L754" s="34" t="str">
        <f t="shared" si="46"/>
        <v/>
      </c>
      <c r="M754" s="34" t="str">
        <f t="shared" si="47"/>
        <v/>
      </c>
    </row>
    <row r="755" spans="1:13" s="52" customFormat="1" ht="15" hidden="1" customHeight="1">
      <c r="A755" s="663"/>
      <c r="B755" s="637"/>
      <c r="C755" s="661"/>
      <c r="D755" s="180" t="s">
        <v>702</v>
      </c>
      <c r="E755" s="31"/>
      <c r="F755" s="33"/>
      <c r="G755" s="33"/>
      <c r="H755" s="33"/>
      <c r="I755" s="33"/>
      <c r="J755" s="34" t="str">
        <f t="shared" si="44"/>
        <v/>
      </c>
      <c r="K755" s="34" t="str">
        <f t="shared" si="45"/>
        <v/>
      </c>
      <c r="L755" s="34" t="str">
        <f t="shared" si="46"/>
        <v/>
      </c>
      <c r="M755" s="34" t="str">
        <f t="shared" si="47"/>
        <v/>
      </c>
    </row>
    <row r="756" spans="1:13" s="52" customFormat="1" ht="15" hidden="1" customHeight="1">
      <c r="A756" s="663"/>
      <c r="B756" s="637"/>
      <c r="C756" s="661"/>
      <c r="D756" s="181" t="s">
        <v>541</v>
      </c>
      <c r="E756" s="31"/>
      <c r="F756" s="33"/>
      <c r="G756" s="33"/>
      <c r="H756" s="33"/>
      <c r="I756" s="33"/>
      <c r="J756" s="34" t="str">
        <f t="shared" si="44"/>
        <v/>
      </c>
      <c r="K756" s="34" t="str">
        <f t="shared" si="45"/>
        <v/>
      </c>
      <c r="L756" s="34" t="str">
        <f t="shared" si="46"/>
        <v/>
      </c>
      <c r="M756" s="34" t="str">
        <f t="shared" si="47"/>
        <v/>
      </c>
    </row>
    <row r="757" spans="1:13" s="52" customFormat="1" ht="15" hidden="1" customHeight="1">
      <c r="A757" s="663"/>
      <c r="B757" s="637"/>
      <c r="C757" s="657"/>
      <c r="D757" s="180" t="s">
        <v>582</v>
      </c>
      <c r="E757" s="31"/>
      <c r="F757" s="33"/>
      <c r="G757" s="33"/>
      <c r="H757" s="33"/>
      <c r="I757" s="33"/>
      <c r="J757" s="34" t="str">
        <f t="shared" si="44"/>
        <v/>
      </c>
      <c r="K757" s="34" t="str">
        <f t="shared" si="45"/>
        <v/>
      </c>
      <c r="L757" s="34" t="str">
        <f t="shared" si="46"/>
        <v/>
      </c>
      <c r="M757" s="34" t="str">
        <f t="shared" si="47"/>
        <v/>
      </c>
    </row>
    <row r="758" spans="1:13" s="52" customFormat="1" ht="15" hidden="1" customHeight="1">
      <c r="A758" s="663"/>
      <c r="B758" s="637"/>
      <c r="C758" s="656" t="s">
        <v>6</v>
      </c>
      <c r="D758" s="180" t="s">
        <v>529</v>
      </c>
      <c r="E758" s="31"/>
      <c r="F758" s="33"/>
      <c r="G758" s="33"/>
      <c r="H758" s="33"/>
      <c r="I758" s="33"/>
      <c r="J758" s="34" t="str">
        <f t="shared" si="44"/>
        <v/>
      </c>
      <c r="K758" s="34" t="str">
        <f t="shared" si="45"/>
        <v/>
      </c>
      <c r="L758" s="34" t="str">
        <f t="shared" si="46"/>
        <v/>
      </c>
      <c r="M758" s="34" t="str">
        <f t="shared" si="47"/>
        <v/>
      </c>
    </row>
    <row r="759" spans="1:13" s="52" customFormat="1" ht="15" hidden="1" customHeight="1">
      <c r="A759" s="663"/>
      <c r="B759" s="637"/>
      <c r="C759" s="661"/>
      <c r="D759" s="181" t="s">
        <v>515</v>
      </c>
      <c r="E759" s="31"/>
      <c r="F759" s="33"/>
      <c r="G759" s="33"/>
      <c r="H759" s="33"/>
      <c r="I759" s="33"/>
      <c r="J759" s="34" t="str">
        <f t="shared" si="44"/>
        <v/>
      </c>
      <c r="K759" s="34" t="str">
        <f t="shared" si="45"/>
        <v/>
      </c>
      <c r="L759" s="34" t="str">
        <f t="shared" si="46"/>
        <v/>
      </c>
      <c r="M759" s="34" t="str">
        <f t="shared" si="47"/>
        <v/>
      </c>
    </row>
    <row r="760" spans="1:13" s="52" customFormat="1" ht="15" hidden="1" customHeight="1">
      <c r="A760" s="663"/>
      <c r="B760" s="637"/>
      <c r="C760" s="661"/>
      <c r="D760" s="181" t="s">
        <v>516</v>
      </c>
      <c r="E760" s="31"/>
      <c r="F760" s="33"/>
      <c r="G760" s="33"/>
      <c r="H760" s="33"/>
      <c r="I760" s="33"/>
      <c r="J760" s="34" t="str">
        <f t="shared" si="44"/>
        <v/>
      </c>
      <c r="K760" s="34" t="str">
        <f t="shared" si="45"/>
        <v/>
      </c>
      <c r="L760" s="34" t="str">
        <f t="shared" si="46"/>
        <v/>
      </c>
      <c r="M760" s="34" t="str">
        <f t="shared" si="47"/>
        <v/>
      </c>
    </row>
    <row r="761" spans="1:13" s="52" customFormat="1" ht="15" hidden="1" customHeight="1">
      <c r="A761" s="663"/>
      <c r="B761" s="637"/>
      <c r="C761" s="661"/>
      <c r="D761" s="181" t="s">
        <v>517</v>
      </c>
      <c r="E761" s="31"/>
      <c r="F761" s="33"/>
      <c r="G761" s="33"/>
      <c r="H761" s="33"/>
      <c r="I761" s="33"/>
      <c r="J761" s="34" t="str">
        <f t="shared" si="44"/>
        <v/>
      </c>
      <c r="K761" s="34" t="str">
        <f t="shared" si="45"/>
        <v/>
      </c>
      <c r="L761" s="34" t="str">
        <f t="shared" si="46"/>
        <v/>
      </c>
      <c r="M761" s="34" t="str">
        <f t="shared" si="47"/>
        <v/>
      </c>
    </row>
    <row r="762" spans="1:13" s="52" customFormat="1" ht="15" hidden="1" customHeight="1">
      <c r="A762" s="663"/>
      <c r="B762" s="637"/>
      <c r="C762" s="661"/>
      <c r="D762" s="180" t="s">
        <v>702</v>
      </c>
      <c r="E762" s="31"/>
      <c r="F762" s="33"/>
      <c r="G762" s="33"/>
      <c r="H762" s="33"/>
      <c r="I762" s="33"/>
      <c r="J762" s="34" t="str">
        <f t="shared" si="44"/>
        <v/>
      </c>
      <c r="K762" s="34" t="str">
        <f t="shared" si="45"/>
        <v/>
      </c>
      <c r="L762" s="34" t="str">
        <f t="shared" si="46"/>
        <v/>
      </c>
      <c r="M762" s="34" t="str">
        <f t="shared" si="47"/>
        <v/>
      </c>
    </row>
    <row r="763" spans="1:13" s="52" customFormat="1" ht="15" hidden="1" customHeight="1">
      <c r="A763" s="664"/>
      <c r="B763" s="637"/>
      <c r="C763" s="657"/>
      <c r="D763" s="181" t="s">
        <v>541</v>
      </c>
      <c r="E763" s="31"/>
      <c r="F763" s="33"/>
      <c r="G763" s="33"/>
      <c r="H763" s="33"/>
      <c r="I763" s="33"/>
      <c r="J763" s="34" t="str">
        <f t="shared" si="44"/>
        <v/>
      </c>
      <c r="K763" s="34" t="str">
        <f t="shared" si="45"/>
        <v/>
      </c>
      <c r="L763" s="34" t="str">
        <f t="shared" si="46"/>
        <v/>
      </c>
      <c r="M763" s="34" t="str">
        <f t="shared" si="47"/>
        <v/>
      </c>
    </row>
    <row r="764" spans="1:13" s="52" customFormat="1" ht="15" hidden="1" customHeight="1">
      <c r="A764" s="653">
        <v>31</v>
      </c>
      <c r="B764" s="636">
        <f>'1.Metas ATD H.'!B256</f>
        <v>0</v>
      </c>
      <c r="C764" s="656" t="s">
        <v>3</v>
      </c>
      <c r="D764" s="180" t="s">
        <v>529</v>
      </c>
      <c r="E764" s="31"/>
      <c r="F764" s="33"/>
      <c r="G764" s="33"/>
      <c r="H764" s="33"/>
      <c r="I764" s="33"/>
      <c r="J764" s="34" t="str">
        <f t="shared" si="44"/>
        <v/>
      </c>
      <c r="K764" s="34" t="str">
        <f t="shared" si="45"/>
        <v/>
      </c>
      <c r="L764" s="34" t="str">
        <f t="shared" si="46"/>
        <v/>
      </c>
      <c r="M764" s="34" t="str">
        <f t="shared" si="47"/>
        <v/>
      </c>
    </row>
    <row r="765" spans="1:13" s="52" customFormat="1" ht="15" hidden="1" customHeight="1">
      <c r="A765" s="654"/>
      <c r="B765" s="637"/>
      <c r="C765" s="661"/>
      <c r="D765" s="181" t="s">
        <v>515</v>
      </c>
      <c r="E765" s="31"/>
      <c r="F765" s="33"/>
      <c r="G765" s="33"/>
      <c r="H765" s="33"/>
      <c r="I765" s="33"/>
      <c r="J765" s="34" t="str">
        <f t="shared" si="44"/>
        <v/>
      </c>
      <c r="K765" s="34" t="str">
        <f t="shared" si="45"/>
        <v/>
      </c>
      <c r="L765" s="34" t="str">
        <f t="shared" si="46"/>
        <v/>
      </c>
      <c r="M765" s="34" t="str">
        <f t="shared" si="47"/>
        <v/>
      </c>
    </row>
    <row r="766" spans="1:13" s="52" customFormat="1" ht="15" hidden="1" customHeight="1">
      <c r="A766" s="654"/>
      <c r="B766" s="637"/>
      <c r="C766" s="661"/>
      <c r="D766" s="181" t="s">
        <v>516</v>
      </c>
      <c r="E766" s="31"/>
      <c r="F766" s="33"/>
      <c r="G766" s="33"/>
      <c r="H766" s="33"/>
      <c r="I766" s="33"/>
      <c r="J766" s="34" t="str">
        <f t="shared" si="44"/>
        <v/>
      </c>
      <c r="K766" s="34" t="str">
        <f t="shared" si="45"/>
        <v/>
      </c>
      <c r="L766" s="34" t="str">
        <f t="shared" si="46"/>
        <v/>
      </c>
      <c r="M766" s="34" t="str">
        <f t="shared" si="47"/>
        <v/>
      </c>
    </row>
    <row r="767" spans="1:13" s="52" customFormat="1" ht="15" hidden="1" customHeight="1">
      <c r="A767" s="654"/>
      <c r="B767" s="637"/>
      <c r="C767" s="661"/>
      <c r="D767" s="181" t="s">
        <v>517</v>
      </c>
      <c r="E767" s="31"/>
      <c r="F767" s="33"/>
      <c r="G767" s="33"/>
      <c r="H767" s="33"/>
      <c r="I767" s="33"/>
      <c r="J767" s="34" t="str">
        <f t="shared" si="44"/>
        <v/>
      </c>
      <c r="K767" s="34" t="str">
        <f t="shared" si="45"/>
        <v/>
      </c>
      <c r="L767" s="34" t="str">
        <f t="shared" si="46"/>
        <v/>
      </c>
      <c r="M767" s="34" t="str">
        <f t="shared" si="47"/>
        <v/>
      </c>
    </row>
    <row r="768" spans="1:13" s="52" customFormat="1" ht="15" hidden="1" customHeight="1">
      <c r="A768" s="654"/>
      <c r="B768" s="637"/>
      <c r="C768" s="661"/>
      <c r="D768" s="180" t="s">
        <v>702</v>
      </c>
      <c r="E768" s="31"/>
      <c r="F768" s="33"/>
      <c r="G768" s="33"/>
      <c r="H768" s="33"/>
      <c r="I768" s="33"/>
      <c r="J768" s="34" t="str">
        <f t="shared" si="44"/>
        <v/>
      </c>
      <c r="K768" s="34" t="str">
        <f t="shared" si="45"/>
        <v/>
      </c>
      <c r="L768" s="34" t="str">
        <f t="shared" si="46"/>
        <v/>
      </c>
      <c r="M768" s="34" t="str">
        <f t="shared" si="47"/>
        <v/>
      </c>
    </row>
    <row r="769" spans="1:13" s="52" customFormat="1" ht="15" hidden="1" customHeight="1">
      <c r="A769" s="654"/>
      <c r="B769" s="637"/>
      <c r="C769" s="657"/>
      <c r="D769" s="181" t="s">
        <v>541</v>
      </c>
      <c r="E769" s="31"/>
      <c r="F769" s="33"/>
      <c r="G769" s="33"/>
      <c r="H769" s="33"/>
      <c r="I769" s="33"/>
      <c r="J769" s="34" t="str">
        <f t="shared" si="44"/>
        <v/>
      </c>
      <c r="K769" s="34" t="str">
        <f t="shared" si="45"/>
        <v/>
      </c>
      <c r="L769" s="34" t="str">
        <f t="shared" si="46"/>
        <v/>
      </c>
      <c r="M769" s="34" t="str">
        <f t="shared" si="47"/>
        <v/>
      </c>
    </row>
    <row r="770" spans="1:13" s="52" customFormat="1" ht="15" hidden="1" customHeight="1">
      <c r="A770" s="654"/>
      <c r="B770" s="637"/>
      <c r="C770" s="656" t="s">
        <v>4</v>
      </c>
      <c r="D770" s="180" t="s">
        <v>529</v>
      </c>
      <c r="E770" s="31"/>
      <c r="F770" s="33"/>
      <c r="G770" s="33"/>
      <c r="H770" s="33"/>
      <c r="I770" s="33"/>
      <c r="J770" s="34" t="str">
        <f t="shared" si="44"/>
        <v/>
      </c>
      <c r="K770" s="34" t="str">
        <f t="shared" si="45"/>
        <v/>
      </c>
      <c r="L770" s="34" t="str">
        <f t="shared" si="46"/>
        <v/>
      </c>
      <c r="M770" s="34" t="str">
        <f t="shared" si="47"/>
        <v/>
      </c>
    </row>
    <row r="771" spans="1:13" s="52" customFormat="1" ht="15" hidden="1" customHeight="1">
      <c r="A771" s="654"/>
      <c r="B771" s="637"/>
      <c r="C771" s="661"/>
      <c r="D771" s="181" t="s">
        <v>515</v>
      </c>
      <c r="E771" s="31"/>
      <c r="F771" s="33"/>
      <c r="G771" s="33"/>
      <c r="H771" s="33"/>
      <c r="I771" s="33"/>
      <c r="J771" s="34" t="str">
        <f t="shared" si="44"/>
        <v/>
      </c>
      <c r="K771" s="34" t="str">
        <f t="shared" si="45"/>
        <v/>
      </c>
      <c r="L771" s="34" t="str">
        <f t="shared" si="46"/>
        <v/>
      </c>
      <c r="M771" s="34" t="str">
        <f t="shared" si="47"/>
        <v/>
      </c>
    </row>
    <row r="772" spans="1:13" s="52" customFormat="1" ht="15" hidden="1" customHeight="1">
      <c r="A772" s="654"/>
      <c r="B772" s="637"/>
      <c r="C772" s="661"/>
      <c r="D772" s="181" t="s">
        <v>516</v>
      </c>
      <c r="E772" s="31"/>
      <c r="F772" s="33"/>
      <c r="G772" s="33"/>
      <c r="H772" s="33"/>
      <c r="I772" s="33"/>
      <c r="J772" s="34" t="str">
        <f t="shared" si="44"/>
        <v/>
      </c>
      <c r="K772" s="34" t="str">
        <f t="shared" si="45"/>
        <v/>
      </c>
      <c r="L772" s="34" t="str">
        <f t="shared" si="46"/>
        <v/>
      </c>
      <c r="M772" s="34" t="str">
        <f t="shared" si="47"/>
        <v/>
      </c>
    </row>
    <row r="773" spans="1:13" s="52" customFormat="1" ht="15" hidden="1" customHeight="1">
      <c r="A773" s="654"/>
      <c r="B773" s="637"/>
      <c r="C773" s="661"/>
      <c r="D773" s="181" t="s">
        <v>517</v>
      </c>
      <c r="E773" s="31"/>
      <c r="F773" s="33"/>
      <c r="G773" s="33"/>
      <c r="H773" s="33"/>
      <c r="I773" s="33"/>
      <c r="J773" s="34" t="str">
        <f t="shared" si="44"/>
        <v/>
      </c>
      <c r="K773" s="34" t="str">
        <f t="shared" si="45"/>
        <v/>
      </c>
      <c r="L773" s="34" t="str">
        <f t="shared" si="46"/>
        <v/>
      </c>
      <c r="M773" s="34" t="str">
        <f t="shared" si="47"/>
        <v/>
      </c>
    </row>
    <row r="774" spans="1:13" s="52" customFormat="1" ht="15" hidden="1" customHeight="1">
      <c r="A774" s="654"/>
      <c r="B774" s="637"/>
      <c r="C774" s="661"/>
      <c r="D774" s="180" t="s">
        <v>702</v>
      </c>
      <c r="E774" s="31"/>
      <c r="F774" s="33"/>
      <c r="G774" s="33"/>
      <c r="H774" s="33"/>
      <c r="I774" s="33"/>
      <c r="J774" s="34" t="str">
        <f t="shared" si="44"/>
        <v/>
      </c>
      <c r="K774" s="34" t="str">
        <f t="shared" si="45"/>
        <v/>
      </c>
      <c r="L774" s="34" t="str">
        <f t="shared" si="46"/>
        <v/>
      </c>
      <c r="M774" s="34" t="str">
        <f t="shared" si="47"/>
        <v/>
      </c>
    </row>
    <row r="775" spans="1:13" s="52" customFormat="1" ht="15" hidden="1" customHeight="1">
      <c r="A775" s="654"/>
      <c r="B775" s="637"/>
      <c r="C775" s="657"/>
      <c r="D775" s="181" t="s">
        <v>541</v>
      </c>
      <c r="E775" s="31"/>
      <c r="F775" s="33"/>
      <c r="G775" s="33"/>
      <c r="H775" s="33"/>
      <c r="I775" s="33"/>
      <c r="J775" s="34" t="str">
        <f t="shared" si="44"/>
        <v/>
      </c>
      <c r="K775" s="34" t="str">
        <f t="shared" si="45"/>
        <v/>
      </c>
      <c r="L775" s="34" t="str">
        <f t="shared" si="46"/>
        <v/>
      </c>
      <c r="M775" s="34" t="str">
        <f t="shared" si="47"/>
        <v/>
      </c>
    </row>
    <row r="776" spans="1:13" s="52" customFormat="1" ht="15" hidden="1" customHeight="1">
      <c r="A776" s="654"/>
      <c r="B776" s="637"/>
      <c r="C776" s="656" t="s">
        <v>5</v>
      </c>
      <c r="D776" s="180" t="s">
        <v>529</v>
      </c>
      <c r="E776" s="31"/>
      <c r="F776" s="33"/>
      <c r="G776" s="33"/>
      <c r="H776" s="33"/>
      <c r="I776" s="33"/>
      <c r="J776" s="34" t="str">
        <f t="shared" si="44"/>
        <v/>
      </c>
      <c r="K776" s="34" t="str">
        <f t="shared" si="45"/>
        <v/>
      </c>
      <c r="L776" s="34" t="str">
        <f t="shared" si="46"/>
        <v/>
      </c>
      <c r="M776" s="34" t="str">
        <f t="shared" si="47"/>
        <v/>
      </c>
    </row>
    <row r="777" spans="1:13" s="52" customFormat="1" ht="15" hidden="1" customHeight="1">
      <c r="A777" s="654"/>
      <c r="B777" s="637"/>
      <c r="C777" s="661"/>
      <c r="D777" s="181" t="s">
        <v>515</v>
      </c>
      <c r="E777" s="31"/>
      <c r="F777" s="33"/>
      <c r="G777" s="33"/>
      <c r="H777" s="33"/>
      <c r="I777" s="33"/>
      <c r="J777" s="34" t="str">
        <f t="shared" si="44"/>
        <v/>
      </c>
      <c r="K777" s="34" t="str">
        <f t="shared" si="45"/>
        <v/>
      </c>
      <c r="L777" s="34" t="str">
        <f t="shared" si="46"/>
        <v/>
      </c>
      <c r="M777" s="34" t="str">
        <f t="shared" si="47"/>
        <v/>
      </c>
    </row>
    <row r="778" spans="1:13" s="52" customFormat="1" ht="15" hidden="1" customHeight="1">
      <c r="A778" s="654"/>
      <c r="B778" s="637"/>
      <c r="C778" s="661"/>
      <c r="D778" s="181" t="s">
        <v>516</v>
      </c>
      <c r="E778" s="31"/>
      <c r="F778" s="33"/>
      <c r="G778" s="33"/>
      <c r="H778" s="33"/>
      <c r="I778" s="33"/>
      <c r="J778" s="34" t="str">
        <f t="shared" si="44"/>
        <v/>
      </c>
      <c r="K778" s="34" t="str">
        <f t="shared" si="45"/>
        <v/>
      </c>
      <c r="L778" s="34" t="str">
        <f t="shared" si="46"/>
        <v/>
      </c>
      <c r="M778" s="34" t="str">
        <f t="shared" si="47"/>
        <v/>
      </c>
    </row>
    <row r="779" spans="1:13" s="52" customFormat="1" ht="15" hidden="1" customHeight="1">
      <c r="A779" s="654"/>
      <c r="B779" s="637"/>
      <c r="C779" s="661"/>
      <c r="D779" s="181" t="s">
        <v>517</v>
      </c>
      <c r="E779" s="31"/>
      <c r="F779" s="33"/>
      <c r="G779" s="33"/>
      <c r="H779" s="33"/>
      <c r="I779" s="33"/>
      <c r="J779" s="34" t="str">
        <f t="shared" si="44"/>
        <v/>
      </c>
      <c r="K779" s="34" t="str">
        <f t="shared" si="45"/>
        <v/>
      </c>
      <c r="L779" s="34" t="str">
        <f t="shared" si="46"/>
        <v/>
      </c>
      <c r="M779" s="34" t="str">
        <f t="shared" si="47"/>
        <v/>
      </c>
    </row>
    <row r="780" spans="1:13" s="52" customFormat="1" ht="15" hidden="1" customHeight="1">
      <c r="A780" s="654"/>
      <c r="B780" s="637"/>
      <c r="C780" s="661"/>
      <c r="D780" s="180" t="s">
        <v>702</v>
      </c>
      <c r="E780" s="31"/>
      <c r="F780" s="33"/>
      <c r="G780" s="33"/>
      <c r="H780" s="33"/>
      <c r="I780" s="33"/>
      <c r="J780" s="34" t="str">
        <f t="shared" si="44"/>
        <v/>
      </c>
      <c r="K780" s="34" t="str">
        <f t="shared" si="45"/>
        <v/>
      </c>
      <c r="L780" s="34" t="str">
        <f t="shared" si="46"/>
        <v/>
      </c>
      <c r="M780" s="34" t="str">
        <f t="shared" si="47"/>
        <v/>
      </c>
    </row>
    <row r="781" spans="1:13" s="52" customFormat="1" ht="15" hidden="1" customHeight="1">
      <c r="A781" s="654"/>
      <c r="B781" s="637"/>
      <c r="C781" s="661"/>
      <c r="D781" s="181" t="s">
        <v>541</v>
      </c>
      <c r="E781" s="31"/>
      <c r="F781" s="33"/>
      <c r="G781" s="33"/>
      <c r="H781" s="33"/>
      <c r="I781" s="33"/>
      <c r="J781" s="34" t="str">
        <f t="shared" si="44"/>
        <v/>
      </c>
      <c r="K781" s="34" t="str">
        <f t="shared" si="45"/>
        <v/>
      </c>
      <c r="L781" s="34" t="str">
        <f t="shared" si="46"/>
        <v/>
      </c>
      <c r="M781" s="34" t="str">
        <f t="shared" si="47"/>
        <v/>
      </c>
    </row>
    <row r="782" spans="1:13" s="52" customFormat="1" ht="15" hidden="1" customHeight="1">
      <c r="A782" s="654"/>
      <c r="B782" s="637"/>
      <c r="C782" s="657"/>
      <c r="D782" s="180" t="s">
        <v>582</v>
      </c>
      <c r="E782" s="31"/>
      <c r="F782" s="33"/>
      <c r="G782" s="33"/>
      <c r="H782" s="33"/>
      <c r="I782" s="33"/>
      <c r="J782" s="34" t="str">
        <f t="shared" ref="J782:J838" si="48">IFERROR((F782/E782),"")</f>
        <v/>
      </c>
      <c r="K782" s="34" t="str">
        <f t="shared" ref="K782:K838" si="49">IFERROR(((F782+G782)/E782),"")</f>
        <v/>
      </c>
      <c r="L782" s="34" t="str">
        <f t="shared" ref="L782:L838" si="50">IFERROR(((F782+G782+H782)/E782),"")</f>
        <v/>
      </c>
      <c r="M782" s="34" t="str">
        <f t="shared" ref="M782:M838" si="51">IFERROR(((F782+G782+H782+I782)/E782),"")</f>
        <v/>
      </c>
    </row>
    <row r="783" spans="1:13" s="52" customFormat="1" ht="15" hidden="1" customHeight="1">
      <c r="A783" s="654"/>
      <c r="B783" s="637"/>
      <c r="C783" s="656" t="s">
        <v>6</v>
      </c>
      <c r="D783" s="180" t="s">
        <v>529</v>
      </c>
      <c r="E783" s="31"/>
      <c r="F783" s="33"/>
      <c r="G783" s="33"/>
      <c r="H783" s="33"/>
      <c r="I783" s="33"/>
      <c r="J783" s="34" t="str">
        <f t="shared" si="48"/>
        <v/>
      </c>
      <c r="K783" s="34" t="str">
        <f t="shared" si="49"/>
        <v/>
      </c>
      <c r="L783" s="34" t="str">
        <f t="shared" si="50"/>
        <v/>
      </c>
      <c r="M783" s="34" t="str">
        <f t="shared" si="51"/>
        <v/>
      </c>
    </row>
    <row r="784" spans="1:13" s="52" customFormat="1" ht="15" hidden="1" customHeight="1">
      <c r="A784" s="654"/>
      <c r="B784" s="637"/>
      <c r="C784" s="661"/>
      <c r="D784" s="181" t="s">
        <v>515</v>
      </c>
      <c r="E784" s="31"/>
      <c r="F784" s="33"/>
      <c r="G784" s="33"/>
      <c r="H784" s="33"/>
      <c r="I784" s="33"/>
      <c r="J784" s="34" t="str">
        <f t="shared" si="48"/>
        <v/>
      </c>
      <c r="K784" s="34" t="str">
        <f t="shared" si="49"/>
        <v/>
      </c>
      <c r="L784" s="34" t="str">
        <f t="shared" si="50"/>
        <v/>
      </c>
      <c r="M784" s="34" t="str">
        <f t="shared" si="51"/>
        <v/>
      </c>
    </row>
    <row r="785" spans="1:13" s="52" customFormat="1" ht="15" hidden="1" customHeight="1">
      <c r="A785" s="654"/>
      <c r="B785" s="637"/>
      <c r="C785" s="661"/>
      <c r="D785" s="181" t="s">
        <v>516</v>
      </c>
      <c r="E785" s="31"/>
      <c r="F785" s="33"/>
      <c r="G785" s="33"/>
      <c r="H785" s="33"/>
      <c r="I785" s="33"/>
      <c r="J785" s="34" t="str">
        <f t="shared" si="48"/>
        <v/>
      </c>
      <c r="K785" s="34" t="str">
        <f t="shared" si="49"/>
        <v/>
      </c>
      <c r="L785" s="34" t="str">
        <f t="shared" si="50"/>
        <v/>
      </c>
      <c r="M785" s="34" t="str">
        <f t="shared" si="51"/>
        <v/>
      </c>
    </row>
    <row r="786" spans="1:13" s="52" customFormat="1" ht="15" hidden="1" customHeight="1">
      <c r="A786" s="654"/>
      <c r="B786" s="637"/>
      <c r="C786" s="661"/>
      <c r="D786" s="181" t="s">
        <v>517</v>
      </c>
      <c r="E786" s="31"/>
      <c r="F786" s="33"/>
      <c r="G786" s="33"/>
      <c r="H786" s="33"/>
      <c r="I786" s="33"/>
      <c r="J786" s="34" t="str">
        <f t="shared" si="48"/>
        <v/>
      </c>
      <c r="K786" s="34" t="str">
        <f t="shared" si="49"/>
        <v/>
      </c>
      <c r="L786" s="34" t="str">
        <f t="shared" si="50"/>
        <v/>
      </c>
      <c r="M786" s="34" t="str">
        <f t="shared" si="51"/>
        <v/>
      </c>
    </row>
    <row r="787" spans="1:13" s="52" customFormat="1" ht="15" hidden="1" customHeight="1">
      <c r="A787" s="654"/>
      <c r="B787" s="637"/>
      <c r="C787" s="661"/>
      <c r="D787" s="180" t="s">
        <v>702</v>
      </c>
      <c r="E787" s="31"/>
      <c r="F787" s="33"/>
      <c r="G787" s="33"/>
      <c r="H787" s="33"/>
      <c r="I787" s="33"/>
      <c r="J787" s="34" t="str">
        <f t="shared" si="48"/>
        <v/>
      </c>
      <c r="K787" s="34" t="str">
        <f t="shared" si="49"/>
        <v/>
      </c>
      <c r="L787" s="34" t="str">
        <f t="shared" si="50"/>
        <v/>
      </c>
      <c r="M787" s="34" t="str">
        <f t="shared" si="51"/>
        <v/>
      </c>
    </row>
    <row r="788" spans="1:13" s="52" customFormat="1" ht="15" hidden="1" customHeight="1">
      <c r="A788" s="654"/>
      <c r="B788" s="637"/>
      <c r="C788" s="661"/>
      <c r="D788" s="181" t="s">
        <v>541</v>
      </c>
      <c r="E788" s="31"/>
      <c r="F788" s="33"/>
      <c r="G788" s="33"/>
      <c r="H788" s="33"/>
      <c r="I788" s="33"/>
      <c r="J788" s="34" t="str">
        <f t="shared" si="48"/>
        <v/>
      </c>
      <c r="K788" s="34" t="str">
        <f t="shared" si="49"/>
        <v/>
      </c>
      <c r="L788" s="34" t="str">
        <f t="shared" si="50"/>
        <v/>
      </c>
      <c r="M788" s="34" t="str">
        <f t="shared" si="51"/>
        <v/>
      </c>
    </row>
    <row r="789" spans="1:13" s="52" customFormat="1" ht="15" hidden="1" customHeight="1">
      <c r="A789" s="662">
        <v>32</v>
      </c>
      <c r="B789" s="625">
        <f>'1.Metas ATD H.'!B264</f>
        <v>0</v>
      </c>
      <c r="C789" s="618" t="s">
        <v>3</v>
      </c>
      <c r="D789" s="180" t="s">
        <v>529</v>
      </c>
      <c r="E789" s="31"/>
      <c r="F789" s="33"/>
      <c r="G789" s="33"/>
      <c r="H789" s="33"/>
      <c r="I789" s="33"/>
      <c r="J789" s="34" t="str">
        <f t="shared" si="48"/>
        <v/>
      </c>
      <c r="K789" s="34" t="str">
        <f t="shared" si="49"/>
        <v/>
      </c>
      <c r="L789" s="34" t="str">
        <f t="shared" si="50"/>
        <v/>
      </c>
      <c r="M789" s="34" t="str">
        <f t="shared" si="51"/>
        <v/>
      </c>
    </row>
    <row r="790" spans="1:13" s="52" customFormat="1" ht="15" hidden="1" customHeight="1">
      <c r="A790" s="663"/>
      <c r="B790" s="625"/>
      <c r="C790" s="618"/>
      <c r="D790" s="181" t="s">
        <v>515</v>
      </c>
      <c r="E790" s="31"/>
      <c r="F790" s="33"/>
      <c r="G790" s="33"/>
      <c r="H790" s="33"/>
      <c r="I790" s="33"/>
      <c r="J790" s="34" t="str">
        <f t="shared" si="48"/>
        <v/>
      </c>
      <c r="K790" s="34" t="str">
        <f t="shared" si="49"/>
        <v/>
      </c>
      <c r="L790" s="34" t="str">
        <f t="shared" si="50"/>
        <v/>
      </c>
      <c r="M790" s="34" t="str">
        <f t="shared" si="51"/>
        <v/>
      </c>
    </row>
    <row r="791" spans="1:13" s="52" customFormat="1" ht="15" hidden="1" customHeight="1">
      <c r="A791" s="663"/>
      <c r="B791" s="625"/>
      <c r="C791" s="618"/>
      <c r="D791" s="181" t="s">
        <v>516</v>
      </c>
      <c r="E791" s="31"/>
      <c r="F791" s="33"/>
      <c r="G791" s="33"/>
      <c r="H791" s="33"/>
      <c r="I791" s="33"/>
      <c r="J791" s="34" t="str">
        <f t="shared" si="48"/>
        <v/>
      </c>
      <c r="K791" s="34" t="str">
        <f t="shared" si="49"/>
        <v/>
      </c>
      <c r="L791" s="34" t="str">
        <f t="shared" si="50"/>
        <v/>
      </c>
      <c r="M791" s="34" t="str">
        <f t="shared" si="51"/>
        <v/>
      </c>
    </row>
    <row r="792" spans="1:13" s="52" customFormat="1" ht="15" hidden="1" customHeight="1">
      <c r="A792" s="663"/>
      <c r="B792" s="625"/>
      <c r="C792" s="618"/>
      <c r="D792" s="181" t="s">
        <v>517</v>
      </c>
      <c r="E792" s="31"/>
      <c r="F792" s="33"/>
      <c r="G792" s="33"/>
      <c r="H792" s="33"/>
      <c r="I792" s="33"/>
      <c r="J792" s="34" t="str">
        <f t="shared" si="48"/>
        <v/>
      </c>
      <c r="K792" s="34" t="str">
        <f t="shared" si="49"/>
        <v/>
      </c>
      <c r="L792" s="34" t="str">
        <f t="shared" si="50"/>
        <v/>
      </c>
      <c r="M792" s="34" t="str">
        <f t="shared" si="51"/>
        <v/>
      </c>
    </row>
    <row r="793" spans="1:13" s="52" customFormat="1" ht="15" hidden="1" customHeight="1">
      <c r="A793" s="663"/>
      <c r="B793" s="625"/>
      <c r="C793" s="618"/>
      <c r="D793" s="180" t="s">
        <v>702</v>
      </c>
      <c r="E793" s="31"/>
      <c r="F793" s="33"/>
      <c r="G793" s="33"/>
      <c r="H793" s="33"/>
      <c r="I793" s="33"/>
      <c r="J793" s="34" t="str">
        <f t="shared" si="48"/>
        <v/>
      </c>
      <c r="K793" s="34" t="str">
        <f t="shared" si="49"/>
        <v/>
      </c>
      <c r="L793" s="34" t="str">
        <f t="shared" si="50"/>
        <v/>
      </c>
      <c r="M793" s="34" t="str">
        <f t="shared" si="51"/>
        <v/>
      </c>
    </row>
    <row r="794" spans="1:13" s="52" customFormat="1" ht="15" hidden="1" customHeight="1">
      <c r="A794" s="663"/>
      <c r="B794" s="625"/>
      <c r="C794" s="618"/>
      <c r="D794" s="181" t="s">
        <v>541</v>
      </c>
      <c r="E794" s="31"/>
      <c r="F794" s="33"/>
      <c r="G794" s="33"/>
      <c r="H794" s="33"/>
      <c r="I794" s="33"/>
      <c r="J794" s="34" t="str">
        <f t="shared" si="48"/>
        <v/>
      </c>
      <c r="K794" s="34" t="str">
        <f t="shared" si="49"/>
        <v/>
      </c>
      <c r="L794" s="34" t="str">
        <f t="shared" si="50"/>
        <v/>
      </c>
      <c r="M794" s="34" t="str">
        <f t="shared" si="51"/>
        <v/>
      </c>
    </row>
    <row r="795" spans="1:13" s="52" customFormat="1" ht="15" hidden="1" customHeight="1">
      <c r="A795" s="663"/>
      <c r="B795" s="625"/>
      <c r="C795" s="618" t="s">
        <v>4</v>
      </c>
      <c r="D795" s="180" t="s">
        <v>529</v>
      </c>
      <c r="E795" s="31"/>
      <c r="F795" s="33"/>
      <c r="G795" s="33"/>
      <c r="H795" s="33"/>
      <c r="I795" s="33"/>
      <c r="J795" s="34" t="str">
        <f t="shared" si="48"/>
        <v/>
      </c>
      <c r="K795" s="34" t="str">
        <f t="shared" si="49"/>
        <v/>
      </c>
      <c r="L795" s="34" t="str">
        <f t="shared" si="50"/>
        <v/>
      </c>
      <c r="M795" s="34" t="str">
        <f t="shared" si="51"/>
        <v/>
      </c>
    </row>
    <row r="796" spans="1:13" s="52" customFormat="1" ht="15" hidden="1" customHeight="1">
      <c r="A796" s="663"/>
      <c r="B796" s="625"/>
      <c r="C796" s="618"/>
      <c r="D796" s="181" t="s">
        <v>515</v>
      </c>
      <c r="E796" s="31"/>
      <c r="F796" s="33"/>
      <c r="G796" s="33"/>
      <c r="H796" s="33"/>
      <c r="I796" s="33"/>
      <c r="J796" s="34" t="str">
        <f t="shared" si="48"/>
        <v/>
      </c>
      <c r="K796" s="34" t="str">
        <f t="shared" si="49"/>
        <v/>
      </c>
      <c r="L796" s="34" t="str">
        <f t="shared" si="50"/>
        <v/>
      </c>
      <c r="M796" s="34" t="str">
        <f t="shared" si="51"/>
        <v/>
      </c>
    </row>
    <row r="797" spans="1:13" s="52" customFormat="1" ht="15" hidden="1" customHeight="1">
      <c r="A797" s="663"/>
      <c r="B797" s="625"/>
      <c r="C797" s="618"/>
      <c r="D797" s="181" t="s">
        <v>516</v>
      </c>
      <c r="E797" s="31"/>
      <c r="F797" s="33"/>
      <c r="G797" s="33"/>
      <c r="H797" s="33"/>
      <c r="I797" s="33"/>
      <c r="J797" s="34" t="str">
        <f t="shared" si="48"/>
        <v/>
      </c>
      <c r="K797" s="34" t="str">
        <f t="shared" si="49"/>
        <v/>
      </c>
      <c r="L797" s="34" t="str">
        <f t="shared" si="50"/>
        <v/>
      </c>
      <c r="M797" s="34" t="str">
        <f t="shared" si="51"/>
        <v/>
      </c>
    </row>
    <row r="798" spans="1:13" s="52" customFormat="1" ht="15" hidden="1" customHeight="1">
      <c r="A798" s="663"/>
      <c r="B798" s="625"/>
      <c r="C798" s="618"/>
      <c r="D798" s="181" t="s">
        <v>517</v>
      </c>
      <c r="E798" s="31"/>
      <c r="F798" s="33"/>
      <c r="G798" s="33"/>
      <c r="H798" s="33"/>
      <c r="I798" s="33"/>
      <c r="J798" s="34" t="str">
        <f t="shared" si="48"/>
        <v/>
      </c>
      <c r="K798" s="34" t="str">
        <f t="shared" si="49"/>
        <v/>
      </c>
      <c r="L798" s="34" t="str">
        <f t="shared" si="50"/>
        <v/>
      </c>
      <c r="M798" s="34" t="str">
        <f t="shared" si="51"/>
        <v/>
      </c>
    </row>
    <row r="799" spans="1:13" s="52" customFormat="1" ht="15" hidden="1" customHeight="1">
      <c r="A799" s="663"/>
      <c r="B799" s="625"/>
      <c r="C799" s="618"/>
      <c r="D799" s="180" t="s">
        <v>702</v>
      </c>
      <c r="E799" s="31"/>
      <c r="F799" s="33"/>
      <c r="G799" s="33"/>
      <c r="H799" s="33"/>
      <c r="I799" s="33"/>
      <c r="J799" s="34" t="str">
        <f t="shared" si="48"/>
        <v/>
      </c>
      <c r="K799" s="34" t="str">
        <f t="shared" si="49"/>
        <v/>
      </c>
      <c r="L799" s="34" t="str">
        <f t="shared" si="50"/>
        <v/>
      </c>
      <c r="M799" s="34" t="str">
        <f t="shared" si="51"/>
        <v/>
      </c>
    </row>
    <row r="800" spans="1:13" s="52" customFormat="1" ht="15" hidden="1" customHeight="1">
      <c r="A800" s="663"/>
      <c r="B800" s="625"/>
      <c r="C800" s="618"/>
      <c r="D800" s="181" t="s">
        <v>541</v>
      </c>
      <c r="E800" s="31"/>
      <c r="F800" s="33"/>
      <c r="G800" s="33"/>
      <c r="H800" s="33"/>
      <c r="I800" s="33"/>
      <c r="J800" s="34" t="str">
        <f t="shared" si="48"/>
        <v/>
      </c>
      <c r="K800" s="34" t="str">
        <f t="shared" si="49"/>
        <v/>
      </c>
      <c r="L800" s="34" t="str">
        <f t="shared" si="50"/>
        <v/>
      </c>
      <c r="M800" s="34" t="str">
        <f t="shared" si="51"/>
        <v/>
      </c>
    </row>
    <row r="801" spans="1:13" s="52" customFormat="1" ht="15" hidden="1" customHeight="1">
      <c r="A801" s="663"/>
      <c r="B801" s="625"/>
      <c r="C801" s="618" t="s">
        <v>5</v>
      </c>
      <c r="D801" s="180" t="s">
        <v>529</v>
      </c>
      <c r="E801" s="31"/>
      <c r="F801" s="33"/>
      <c r="G801" s="33"/>
      <c r="H801" s="33"/>
      <c r="I801" s="33"/>
      <c r="J801" s="34" t="str">
        <f t="shared" si="48"/>
        <v/>
      </c>
      <c r="K801" s="34" t="str">
        <f t="shared" si="49"/>
        <v/>
      </c>
      <c r="L801" s="34" t="str">
        <f t="shared" si="50"/>
        <v/>
      </c>
      <c r="M801" s="34" t="str">
        <f t="shared" si="51"/>
        <v/>
      </c>
    </row>
    <row r="802" spans="1:13" s="52" customFormat="1" ht="15" hidden="1" customHeight="1">
      <c r="A802" s="663"/>
      <c r="B802" s="625"/>
      <c r="C802" s="618"/>
      <c r="D802" s="181" t="s">
        <v>515</v>
      </c>
      <c r="E802" s="31"/>
      <c r="F802" s="33"/>
      <c r="G802" s="33"/>
      <c r="H802" s="33"/>
      <c r="I802" s="33"/>
      <c r="J802" s="34" t="str">
        <f t="shared" si="48"/>
        <v/>
      </c>
      <c r="K802" s="34" t="str">
        <f t="shared" si="49"/>
        <v/>
      </c>
      <c r="L802" s="34" t="str">
        <f t="shared" si="50"/>
        <v/>
      </c>
      <c r="M802" s="34" t="str">
        <f t="shared" si="51"/>
        <v/>
      </c>
    </row>
    <row r="803" spans="1:13" s="52" customFormat="1" ht="15" hidden="1" customHeight="1">
      <c r="A803" s="663"/>
      <c r="B803" s="625"/>
      <c r="C803" s="618"/>
      <c r="D803" s="181" t="s">
        <v>516</v>
      </c>
      <c r="E803" s="31"/>
      <c r="F803" s="33"/>
      <c r="G803" s="33"/>
      <c r="H803" s="33"/>
      <c r="I803" s="33"/>
      <c r="J803" s="34" t="str">
        <f t="shared" si="48"/>
        <v/>
      </c>
      <c r="K803" s="34" t="str">
        <f t="shared" si="49"/>
        <v/>
      </c>
      <c r="L803" s="34" t="str">
        <f t="shared" si="50"/>
        <v/>
      </c>
      <c r="M803" s="34" t="str">
        <f t="shared" si="51"/>
        <v/>
      </c>
    </row>
    <row r="804" spans="1:13" s="52" customFormat="1" ht="15" hidden="1" customHeight="1">
      <c r="A804" s="663"/>
      <c r="B804" s="625"/>
      <c r="C804" s="618"/>
      <c r="D804" s="181" t="s">
        <v>517</v>
      </c>
      <c r="E804" s="31"/>
      <c r="F804" s="33"/>
      <c r="G804" s="33"/>
      <c r="H804" s="33"/>
      <c r="I804" s="33"/>
      <c r="J804" s="34" t="str">
        <f t="shared" si="48"/>
        <v/>
      </c>
      <c r="K804" s="34" t="str">
        <f t="shared" si="49"/>
        <v/>
      </c>
      <c r="L804" s="34" t="str">
        <f t="shared" si="50"/>
        <v/>
      </c>
      <c r="M804" s="34" t="str">
        <f t="shared" si="51"/>
        <v/>
      </c>
    </row>
    <row r="805" spans="1:13" s="52" customFormat="1" ht="15" hidden="1" customHeight="1">
      <c r="A805" s="663"/>
      <c r="B805" s="625"/>
      <c r="C805" s="618"/>
      <c r="D805" s="180" t="s">
        <v>702</v>
      </c>
      <c r="E805" s="31"/>
      <c r="F805" s="33"/>
      <c r="G805" s="33"/>
      <c r="H805" s="33"/>
      <c r="I805" s="33"/>
      <c r="J805" s="34" t="str">
        <f t="shared" si="48"/>
        <v/>
      </c>
      <c r="K805" s="34" t="str">
        <f t="shared" si="49"/>
        <v/>
      </c>
      <c r="L805" s="34" t="str">
        <f t="shared" si="50"/>
        <v/>
      </c>
      <c r="M805" s="34" t="str">
        <f t="shared" si="51"/>
        <v/>
      </c>
    </row>
    <row r="806" spans="1:13" s="52" customFormat="1" ht="15" hidden="1" customHeight="1">
      <c r="A806" s="663"/>
      <c r="B806" s="625"/>
      <c r="C806" s="618"/>
      <c r="D806" s="181" t="s">
        <v>541</v>
      </c>
      <c r="E806" s="31"/>
      <c r="F806" s="33"/>
      <c r="G806" s="33"/>
      <c r="H806" s="33"/>
      <c r="I806" s="33"/>
      <c r="J806" s="34" t="str">
        <f t="shared" si="48"/>
        <v/>
      </c>
      <c r="K806" s="34" t="str">
        <f t="shared" si="49"/>
        <v/>
      </c>
      <c r="L806" s="34" t="str">
        <f t="shared" si="50"/>
        <v/>
      </c>
      <c r="M806" s="34" t="str">
        <f t="shared" si="51"/>
        <v/>
      </c>
    </row>
    <row r="807" spans="1:13" s="52" customFormat="1" ht="15" hidden="1" customHeight="1">
      <c r="A807" s="663"/>
      <c r="B807" s="625"/>
      <c r="C807" s="618"/>
      <c r="D807" s="180" t="s">
        <v>582</v>
      </c>
      <c r="E807" s="31"/>
      <c r="F807" s="33"/>
      <c r="G807" s="33"/>
      <c r="H807" s="33"/>
      <c r="I807" s="33"/>
      <c r="J807" s="34" t="str">
        <f t="shared" si="48"/>
        <v/>
      </c>
      <c r="K807" s="34" t="str">
        <f t="shared" si="49"/>
        <v/>
      </c>
      <c r="L807" s="34" t="str">
        <f t="shared" si="50"/>
        <v/>
      </c>
      <c r="M807" s="34" t="str">
        <f t="shared" si="51"/>
        <v/>
      </c>
    </row>
    <row r="808" spans="1:13" s="52" customFormat="1" ht="15" hidden="1" customHeight="1">
      <c r="A808" s="663"/>
      <c r="B808" s="625"/>
      <c r="C808" s="618" t="s">
        <v>6</v>
      </c>
      <c r="D808" s="180" t="s">
        <v>529</v>
      </c>
      <c r="E808" s="31"/>
      <c r="F808" s="33"/>
      <c r="G808" s="33"/>
      <c r="H808" s="33"/>
      <c r="I808" s="33"/>
      <c r="J808" s="34" t="str">
        <f t="shared" si="48"/>
        <v/>
      </c>
      <c r="K808" s="34" t="str">
        <f t="shared" si="49"/>
        <v/>
      </c>
      <c r="L808" s="34" t="str">
        <f t="shared" si="50"/>
        <v/>
      </c>
      <c r="M808" s="34" t="str">
        <f t="shared" si="51"/>
        <v/>
      </c>
    </row>
    <row r="809" spans="1:13" s="52" customFormat="1" ht="15" hidden="1" customHeight="1">
      <c r="A809" s="663"/>
      <c r="B809" s="625"/>
      <c r="C809" s="618"/>
      <c r="D809" s="181" t="s">
        <v>515</v>
      </c>
      <c r="E809" s="31"/>
      <c r="F809" s="33"/>
      <c r="G809" s="33"/>
      <c r="H809" s="33"/>
      <c r="I809" s="33"/>
      <c r="J809" s="34" t="str">
        <f t="shared" si="48"/>
        <v/>
      </c>
      <c r="K809" s="34" t="str">
        <f t="shared" si="49"/>
        <v/>
      </c>
      <c r="L809" s="34" t="str">
        <f t="shared" si="50"/>
        <v/>
      </c>
      <c r="M809" s="34" t="str">
        <f t="shared" si="51"/>
        <v/>
      </c>
    </row>
    <row r="810" spans="1:13" s="52" customFormat="1" ht="15" hidden="1" customHeight="1">
      <c r="A810" s="663"/>
      <c r="B810" s="625"/>
      <c r="C810" s="618"/>
      <c r="D810" s="181" t="s">
        <v>516</v>
      </c>
      <c r="E810" s="31"/>
      <c r="F810" s="33"/>
      <c r="G810" s="33"/>
      <c r="H810" s="33"/>
      <c r="I810" s="33"/>
      <c r="J810" s="34" t="str">
        <f t="shared" si="48"/>
        <v/>
      </c>
      <c r="K810" s="34" t="str">
        <f t="shared" si="49"/>
        <v/>
      </c>
      <c r="L810" s="34" t="str">
        <f t="shared" si="50"/>
        <v/>
      </c>
      <c r="M810" s="34" t="str">
        <f t="shared" si="51"/>
        <v/>
      </c>
    </row>
    <row r="811" spans="1:13" s="52" customFormat="1" ht="15" hidden="1" customHeight="1">
      <c r="A811" s="663"/>
      <c r="B811" s="625"/>
      <c r="C811" s="618"/>
      <c r="D811" s="181" t="s">
        <v>517</v>
      </c>
      <c r="E811" s="31"/>
      <c r="F811" s="33"/>
      <c r="G811" s="33"/>
      <c r="H811" s="33"/>
      <c r="I811" s="33"/>
      <c r="J811" s="34" t="str">
        <f t="shared" si="48"/>
        <v/>
      </c>
      <c r="K811" s="34" t="str">
        <f t="shared" si="49"/>
        <v/>
      </c>
      <c r="L811" s="34" t="str">
        <f t="shared" si="50"/>
        <v/>
      </c>
      <c r="M811" s="34" t="str">
        <f t="shared" si="51"/>
        <v/>
      </c>
    </row>
    <row r="812" spans="1:13" s="52" customFormat="1" ht="15" hidden="1" customHeight="1">
      <c r="A812" s="663"/>
      <c r="B812" s="625"/>
      <c r="C812" s="618"/>
      <c r="D812" s="180" t="s">
        <v>702</v>
      </c>
      <c r="E812" s="31"/>
      <c r="F812" s="33"/>
      <c r="G812" s="33"/>
      <c r="H812" s="33"/>
      <c r="I812" s="33"/>
      <c r="J812" s="34" t="str">
        <f t="shared" si="48"/>
        <v/>
      </c>
      <c r="K812" s="34" t="str">
        <f t="shared" si="49"/>
        <v/>
      </c>
      <c r="L812" s="34" t="str">
        <f t="shared" si="50"/>
        <v/>
      </c>
      <c r="M812" s="34" t="str">
        <f t="shared" si="51"/>
        <v/>
      </c>
    </row>
    <row r="813" spans="1:13" s="52" customFormat="1" ht="15" hidden="1" customHeight="1">
      <c r="A813" s="664"/>
      <c r="B813" s="625"/>
      <c r="C813" s="618"/>
      <c r="D813" s="181" t="s">
        <v>541</v>
      </c>
      <c r="E813" s="31"/>
      <c r="F813" s="33"/>
      <c r="G813" s="33"/>
      <c r="H813" s="33"/>
      <c r="I813" s="33"/>
      <c r="J813" s="34" t="str">
        <f t="shared" si="48"/>
        <v/>
      </c>
      <c r="K813" s="34" t="str">
        <f t="shared" si="49"/>
        <v/>
      </c>
      <c r="L813" s="34" t="str">
        <f t="shared" si="50"/>
        <v/>
      </c>
      <c r="M813" s="34" t="str">
        <f t="shared" si="51"/>
        <v/>
      </c>
    </row>
    <row r="814" spans="1:13" s="52" customFormat="1" ht="15" hidden="1" customHeight="1">
      <c r="A814" s="615">
        <v>33</v>
      </c>
      <c r="B814" s="625">
        <f>'1.Metas ATD H.'!B272</f>
        <v>0</v>
      </c>
      <c r="C814" s="618" t="s">
        <v>3</v>
      </c>
      <c r="D814" s="180" t="s">
        <v>529</v>
      </c>
      <c r="E814" s="31"/>
      <c r="F814" s="33"/>
      <c r="G814" s="33"/>
      <c r="H814" s="33"/>
      <c r="I814" s="33"/>
      <c r="J814" s="34" t="str">
        <f t="shared" si="48"/>
        <v/>
      </c>
      <c r="K814" s="34" t="str">
        <f t="shared" si="49"/>
        <v/>
      </c>
      <c r="L814" s="34" t="str">
        <f t="shared" si="50"/>
        <v/>
      </c>
      <c r="M814" s="34" t="str">
        <f t="shared" si="51"/>
        <v/>
      </c>
    </row>
    <row r="815" spans="1:13" s="52" customFormat="1" ht="15" hidden="1" customHeight="1">
      <c r="A815" s="615"/>
      <c r="B815" s="625"/>
      <c r="C815" s="618"/>
      <c r="D815" s="181" t="s">
        <v>515</v>
      </c>
      <c r="E815" s="31"/>
      <c r="F815" s="33"/>
      <c r="G815" s="33"/>
      <c r="H815" s="33"/>
      <c r="I815" s="33"/>
      <c r="J815" s="34" t="str">
        <f t="shared" si="48"/>
        <v/>
      </c>
      <c r="K815" s="34" t="str">
        <f t="shared" si="49"/>
        <v/>
      </c>
      <c r="L815" s="34" t="str">
        <f t="shared" si="50"/>
        <v/>
      </c>
      <c r="M815" s="34" t="str">
        <f t="shared" si="51"/>
        <v/>
      </c>
    </row>
    <row r="816" spans="1:13" s="52" customFormat="1" ht="15" hidden="1" customHeight="1">
      <c r="A816" s="615"/>
      <c r="B816" s="625"/>
      <c r="C816" s="618"/>
      <c r="D816" s="181" t="s">
        <v>516</v>
      </c>
      <c r="E816" s="31"/>
      <c r="F816" s="33"/>
      <c r="G816" s="33"/>
      <c r="H816" s="33"/>
      <c r="I816" s="33"/>
      <c r="J816" s="34" t="str">
        <f t="shared" si="48"/>
        <v/>
      </c>
      <c r="K816" s="34" t="str">
        <f t="shared" si="49"/>
        <v/>
      </c>
      <c r="L816" s="34" t="str">
        <f t="shared" si="50"/>
        <v/>
      </c>
      <c r="M816" s="34" t="str">
        <f t="shared" si="51"/>
        <v/>
      </c>
    </row>
    <row r="817" spans="1:13" s="52" customFormat="1" ht="15" hidden="1" customHeight="1">
      <c r="A817" s="615"/>
      <c r="B817" s="625"/>
      <c r="C817" s="618"/>
      <c r="D817" s="181" t="s">
        <v>517</v>
      </c>
      <c r="E817" s="31"/>
      <c r="F817" s="33"/>
      <c r="G817" s="33"/>
      <c r="H817" s="33"/>
      <c r="I817" s="33"/>
      <c r="J817" s="34" t="str">
        <f t="shared" si="48"/>
        <v/>
      </c>
      <c r="K817" s="34" t="str">
        <f t="shared" si="49"/>
        <v/>
      </c>
      <c r="L817" s="34" t="str">
        <f t="shared" si="50"/>
        <v/>
      </c>
      <c r="M817" s="34" t="str">
        <f t="shared" si="51"/>
        <v/>
      </c>
    </row>
    <row r="818" spans="1:13" s="52" customFormat="1" ht="15" hidden="1" customHeight="1">
      <c r="A818" s="615"/>
      <c r="B818" s="625"/>
      <c r="C818" s="618"/>
      <c r="D818" s="180" t="s">
        <v>702</v>
      </c>
      <c r="E818" s="31"/>
      <c r="F818" s="33"/>
      <c r="G818" s="33"/>
      <c r="H818" s="33"/>
      <c r="I818" s="33"/>
      <c r="J818" s="34" t="str">
        <f t="shared" si="48"/>
        <v/>
      </c>
      <c r="K818" s="34" t="str">
        <f t="shared" si="49"/>
        <v/>
      </c>
      <c r="L818" s="34" t="str">
        <f t="shared" si="50"/>
        <v/>
      </c>
      <c r="M818" s="34" t="str">
        <f t="shared" si="51"/>
        <v/>
      </c>
    </row>
    <row r="819" spans="1:13" s="52" customFormat="1" ht="15" hidden="1" customHeight="1">
      <c r="A819" s="615"/>
      <c r="B819" s="625"/>
      <c r="C819" s="618"/>
      <c r="D819" s="181" t="s">
        <v>541</v>
      </c>
      <c r="E819" s="31"/>
      <c r="F819" s="33"/>
      <c r="G819" s="33"/>
      <c r="H819" s="33"/>
      <c r="I819" s="33"/>
      <c r="J819" s="34" t="str">
        <f t="shared" si="48"/>
        <v/>
      </c>
      <c r="K819" s="34" t="str">
        <f t="shared" si="49"/>
        <v/>
      </c>
      <c r="L819" s="34" t="str">
        <f t="shared" si="50"/>
        <v/>
      </c>
      <c r="M819" s="34" t="str">
        <f t="shared" si="51"/>
        <v/>
      </c>
    </row>
    <row r="820" spans="1:13" s="52" customFormat="1" ht="15" hidden="1" customHeight="1">
      <c r="A820" s="615"/>
      <c r="B820" s="625"/>
      <c r="C820" s="618" t="s">
        <v>4</v>
      </c>
      <c r="D820" s="180" t="s">
        <v>529</v>
      </c>
      <c r="E820" s="31"/>
      <c r="F820" s="33"/>
      <c r="G820" s="33"/>
      <c r="H820" s="33"/>
      <c r="I820" s="33"/>
      <c r="J820" s="34" t="str">
        <f t="shared" si="48"/>
        <v/>
      </c>
      <c r="K820" s="34" t="str">
        <f t="shared" si="49"/>
        <v/>
      </c>
      <c r="L820" s="34" t="str">
        <f t="shared" si="50"/>
        <v/>
      </c>
      <c r="M820" s="34" t="str">
        <f t="shared" si="51"/>
        <v/>
      </c>
    </row>
    <row r="821" spans="1:13" s="52" customFormat="1" ht="15" hidden="1" customHeight="1">
      <c r="A821" s="615"/>
      <c r="B821" s="625"/>
      <c r="C821" s="618"/>
      <c r="D821" s="181" t="s">
        <v>515</v>
      </c>
      <c r="E821" s="31"/>
      <c r="F821" s="33"/>
      <c r="G821" s="33"/>
      <c r="H821" s="33"/>
      <c r="I821" s="33"/>
      <c r="J821" s="34" t="str">
        <f t="shared" si="48"/>
        <v/>
      </c>
      <c r="K821" s="34" t="str">
        <f t="shared" si="49"/>
        <v/>
      </c>
      <c r="L821" s="34" t="str">
        <f t="shared" si="50"/>
        <v/>
      </c>
      <c r="M821" s="34" t="str">
        <f t="shared" si="51"/>
        <v/>
      </c>
    </row>
    <row r="822" spans="1:13" s="52" customFormat="1" ht="15" hidden="1" customHeight="1">
      <c r="A822" s="615"/>
      <c r="B822" s="625"/>
      <c r="C822" s="618"/>
      <c r="D822" s="181" t="s">
        <v>516</v>
      </c>
      <c r="E822" s="31"/>
      <c r="F822" s="33"/>
      <c r="G822" s="33"/>
      <c r="H822" s="33"/>
      <c r="I822" s="33"/>
      <c r="J822" s="34" t="str">
        <f t="shared" si="48"/>
        <v/>
      </c>
      <c r="K822" s="34" t="str">
        <f t="shared" si="49"/>
        <v/>
      </c>
      <c r="L822" s="34" t="str">
        <f t="shared" si="50"/>
        <v/>
      </c>
      <c r="M822" s="34" t="str">
        <f t="shared" si="51"/>
        <v/>
      </c>
    </row>
    <row r="823" spans="1:13" s="52" customFormat="1" ht="15" hidden="1" customHeight="1">
      <c r="A823" s="615"/>
      <c r="B823" s="625"/>
      <c r="C823" s="618"/>
      <c r="D823" s="181" t="s">
        <v>517</v>
      </c>
      <c r="E823" s="31"/>
      <c r="F823" s="33"/>
      <c r="G823" s="33"/>
      <c r="H823" s="33"/>
      <c r="I823" s="33"/>
      <c r="J823" s="34" t="str">
        <f t="shared" si="48"/>
        <v/>
      </c>
      <c r="K823" s="34" t="str">
        <f t="shared" si="49"/>
        <v/>
      </c>
      <c r="L823" s="34" t="str">
        <f t="shared" si="50"/>
        <v/>
      </c>
      <c r="M823" s="34" t="str">
        <f t="shared" si="51"/>
        <v/>
      </c>
    </row>
    <row r="824" spans="1:13" s="52" customFormat="1" ht="15" hidden="1" customHeight="1">
      <c r="A824" s="615"/>
      <c r="B824" s="625"/>
      <c r="C824" s="618"/>
      <c r="D824" s="180" t="s">
        <v>702</v>
      </c>
      <c r="E824" s="31"/>
      <c r="F824" s="33"/>
      <c r="G824" s="33"/>
      <c r="H824" s="33"/>
      <c r="I824" s="33"/>
      <c r="J824" s="34" t="str">
        <f t="shared" si="48"/>
        <v/>
      </c>
      <c r="K824" s="34" t="str">
        <f t="shared" si="49"/>
        <v/>
      </c>
      <c r="L824" s="34" t="str">
        <f t="shared" si="50"/>
        <v/>
      </c>
      <c r="M824" s="34" t="str">
        <f t="shared" si="51"/>
        <v/>
      </c>
    </row>
    <row r="825" spans="1:13" s="52" customFormat="1" ht="15" hidden="1" customHeight="1">
      <c r="A825" s="615"/>
      <c r="B825" s="625"/>
      <c r="C825" s="618"/>
      <c r="D825" s="181" t="s">
        <v>541</v>
      </c>
      <c r="E825" s="31"/>
      <c r="F825" s="33"/>
      <c r="G825" s="33"/>
      <c r="H825" s="33"/>
      <c r="I825" s="33"/>
      <c r="J825" s="34" t="str">
        <f t="shared" si="48"/>
        <v/>
      </c>
      <c r="K825" s="34" t="str">
        <f t="shared" si="49"/>
        <v/>
      </c>
      <c r="L825" s="34" t="str">
        <f t="shared" si="50"/>
        <v/>
      </c>
      <c r="M825" s="34" t="str">
        <f t="shared" si="51"/>
        <v/>
      </c>
    </row>
    <row r="826" spans="1:13" s="52" customFormat="1" ht="15" hidden="1" customHeight="1">
      <c r="A826" s="615"/>
      <c r="B826" s="625"/>
      <c r="C826" s="618" t="s">
        <v>5</v>
      </c>
      <c r="D826" s="180" t="s">
        <v>529</v>
      </c>
      <c r="E826" s="31"/>
      <c r="F826" s="33"/>
      <c r="G826" s="33"/>
      <c r="H826" s="33"/>
      <c r="I826" s="33"/>
      <c r="J826" s="34" t="str">
        <f t="shared" si="48"/>
        <v/>
      </c>
      <c r="K826" s="34" t="str">
        <f t="shared" si="49"/>
        <v/>
      </c>
      <c r="L826" s="34" t="str">
        <f t="shared" si="50"/>
        <v/>
      </c>
      <c r="M826" s="34" t="str">
        <f t="shared" si="51"/>
        <v/>
      </c>
    </row>
    <row r="827" spans="1:13" s="52" customFormat="1" ht="15" hidden="1" customHeight="1">
      <c r="A827" s="615"/>
      <c r="B827" s="625"/>
      <c r="C827" s="618"/>
      <c r="D827" s="181" t="s">
        <v>515</v>
      </c>
      <c r="E827" s="31"/>
      <c r="F827" s="33"/>
      <c r="G827" s="33"/>
      <c r="H827" s="33"/>
      <c r="I827" s="33"/>
      <c r="J827" s="34" t="str">
        <f t="shared" si="48"/>
        <v/>
      </c>
      <c r="K827" s="34" t="str">
        <f t="shared" si="49"/>
        <v/>
      </c>
      <c r="L827" s="34" t="str">
        <f t="shared" si="50"/>
        <v/>
      </c>
      <c r="M827" s="34" t="str">
        <f t="shared" si="51"/>
        <v/>
      </c>
    </row>
    <row r="828" spans="1:13" s="52" customFormat="1" ht="15" hidden="1" customHeight="1">
      <c r="A828" s="615"/>
      <c r="B828" s="625"/>
      <c r="C828" s="618"/>
      <c r="D828" s="181" t="s">
        <v>516</v>
      </c>
      <c r="E828" s="31"/>
      <c r="F828" s="33"/>
      <c r="G828" s="33"/>
      <c r="H828" s="33"/>
      <c r="I828" s="33"/>
      <c r="J828" s="34" t="str">
        <f t="shared" si="48"/>
        <v/>
      </c>
      <c r="K828" s="34" t="str">
        <f t="shared" si="49"/>
        <v/>
      </c>
      <c r="L828" s="34" t="str">
        <f t="shared" si="50"/>
        <v/>
      </c>
      <c r="M828" s="34" t="str">
        <f t="shared" si="51"/>
        <v/>
      </c>
    </row>
    <row r="829" spans="1:13" s="52" customFormat="1" ht="15" hidden="1" customHeight="1">
      <c r="A829" s="615"/>
      <c r="B829" s="625"/>
      <c r="C829" s="618"/>
      <c r="D829" s="181" t="s">
        <v>517</v>
      </c>
      <c r="E829" s="31"/>
      <c r="F829" s="33"/>
      <c r="G829" s="33"/>
      <c r="H829" s="33"/>
      <c r="I829" s="33"/>
      <c r="J829" s="34" t="str">
        <f t="shared" si="48"/>
        <v/>
      </c>
      <c r="K829" s="34" t="str">
        <f t="shared" si="49"/>
        <v/>
      </c>
      <c r="L829" s="34" t="str">
        <f t="shared" si="50"/>
        <v/>
      </c>
      <c r="M829" s="34" t="str">
        <f t="shared" si="51"/>
        <v/>
      </c>
    </row>
    <row r="830" spans="1:13" s="52" customFormat="1" ht="15" hidden="1" customHeight="1">
      <c r="A830" s="615"/>
      <c r="B830" s="625"/>
      <c r="C830" s="618"/>
      <c r="D830" s="180" t="s">
        <v>702</v>
      </c>
      <c r="E830" s="31"/>
      <c r="F830" s="33"/>
      <c r="G830" s="33"/>
      <c r="H830" s="33"/>
      <c r="I830" s="33"/>
      <c r="J830" s="34" t="str">
        <f t="shared" si="48"/>
        <v/>
      </c>
      <c r="K830" s="34" t="str">
        <f t="shared" si="49"/>
        <v/>
      </c>
      <c r="L830" s="34" t="str">
        <f t="shared" si="50"/>
        <v/>
      </c>
      <c r="M830" s="34" t="str">
        <f t="shared" si="51"/>
        <v/>
      </c>
    </row>
    <row r="831" spans="1:13" s="52" customFormat="1" ht="15" hidden="1" customHeight="1">
      <c r="A831" s="615"/>
      <c r="B831" s="625"/>
      <c r="C831" s="618"/>
      <c r="D831" s="181" t="s">
        <v>541</v>
      </c>
      <c r="E831" s="31"/>
      <c r="F831" s="33"/>
      <c r="G831" s="33"/>
      <c r="H831" s="33"/>
      <c r="I831" s="33"/>
      <c r="J831" s="34" t="str">
        <f t="shared" si="48"/>
        <v/>
      </c>
      <c r="K831" s="34" t="str">
        <f t="shared" si="49"/>
        <v/>
      </c>
      <c r="L831" s="34" t="str">
        <f t="shared" si="50"/>
        <v/>
      </c>
      <c r="M831" s="34" t="str">
        <f t="shared" si="51"/>
        <v/>
      </c>
    </row>
    <row r="832" spans="1:13" s="52" customFormat="1" ht="15" hidden="1" customHeight="1">
      <c r="A832" s="615"/>
      <c r="B832" s="625"/>
      <c r="C832" s="618"/>
      <c r="D832" s="180" t="s">
        <v>582</v>
      </c>
      <c r="E832" s="31"/>
      <c r="F832" s="33"/>
      <c r="G832" s="33"/>
      <c r="H832" s="33"/>
      <c r="I832" s="33"/>
      <c r="J832" s="34" t="str">
        <f t="shared" si="48"/>
        <v/>
      </c>
      <c r="K832" s="34" t="str">
        <f t="shared" si="49"/>
        <v/>
      </c>
      <c r="L832" s="34" t="str">
        <f t="shared" si="50"/>
        <v/>
      </c>
      <c r="M832" s="34" t="str">
        <f t="shared" si="51"/>
        <v/>
      </c>
    </row>
    <row r="833" spans="1:22" s="52" customFormat="1" ht="15" hidden="1" customHeight="1">
      <c r="A833" s="615"/>
      <c r="B833" s="625"/>
      <c r="C833" s="618" t="s">
        <v>6</v>
      </c>
      <c r="D833" s="180" t="s">
        <v>529</v>
      </c>
      <c r="E833" s="31"/>
      <c r="F833" s="33"/>
      <c r="G833" s="33"/>
      <c r="H833" s="33"/>
      <c r="I833" s="33"/>
      <c r="J833" s="34" t="str">
        <f t="shared" si="48"/>
        <v/>
      </c>
      <c r="K833" s="34" t="str">
        <f t="shared" si="49"/>
        <v/>
      </c>
      <c r="L833" s="34" t="str">
        <f t="shared" si="50"/>
        <v/>
      </c>
      <c r="M833" s="34" t="str">
        <f t="shared" si="51"/>
        <v/>
      </c>
    </row>
    <row r="834" spans="1:22" s="52" customFormat="1" ht="15" hidden="1" customHeight="1">
      <c r="A834" s="615"/>
      <c r="B834" s="625"/>
      <c r="C834" s="618"/>
      <c r="D834" s="181" t="s">
        <v>515</v>
      </c>
      <c r="E834" s="31"/>
      <c r="F834" s="33"/>
      <c r="G834" s="33"/>
      <c r="H834" s="33"/>
      <c r="I834" s="33"/>
      <c r="J834" s="34" t="str">
        <f t="shared" si="48"/>
        <v/>
      </c>
      <c r="K834" s="34" t="str">
        <f t="shared" si="49"/>
        <v/>
      </c>
      <c r="L834" s="34" t="str">
        <f t="shared" si="50"/>
        <v/>
      </c>
      <c r="M834" s="34" t="str">
        <f t="shared" si="51"/>
        <v/>
      </c>
    </row>
    <row r="835" spans="1:22" s="52" customFormat="1" ht="15" hidden="1" customHeight="1">
      <c r="A835" s="615"/>
      <c r="B835" s="625"/>
      <c r="C835" s="618"/>
      <c r="D835" s="181" t="s">
        <v>516</v>
      </c>
      <c r="E835" s="31"/>
      <c r="F835" s="33"/>
      <c r="G835" s="33"/>
      <c r="H835" s="33"/>
      <c r="I835" s="33"/>
      <c r="J835" s="34" t="str">
        <f t="shared" si="48"/>
        <v/>
      </c>
      <c r="K835" s="34" t="str">
        <f t="shared" si="49"/>
        <v/>
      </c>
      <c r="L835" s="34" t="str">
        <f t="shared" si="50"/>
        <v/>
      </c>
      <c r="M835" s="34" t="str">
        <f t="shared" si="51"/>
        <v/>
      </c>
    </row>
    <row r="836" spans="1:22" s="52" customFormat="1" ht="15" hidden="1" customHeight="1">
      <c r="A836" s="615"/>
      <c r="B836" s="625"/>
      <c r="C836" s="618"/>
      <c r="D836" s="181" t="s">
        <v>517</v>
      </c>
      <c r="E836" s="31"/>
      <c r="F836" s="33"/>
      <c r="G836" s="33"/>
      <c r="H836" s="33"/>
      <c r="I836" s="33"/>
      <c r="J836" s="34" t="str">
        <f t="shared" si="48"/>
        <v/>
      </c>
      <c r="K836" s="34" t="str">
        <f t="shared" si="49"/>
        <v/>
      </c>
      <c r="L836" s="34" t="str">
        <f t="shared" si="50"/>
        <v/>
      </c>
      <c r="M836" s="34" t="str">
        <f t="shared" si="51"/>
        <v/>
      </c>
    </row>
    <row r="837" spans="1:22" s="52" customFormat="1" ht="15" hidden="1" customHeight="1">
      <c r="A837" s="615"/>
      <c r="B837" s="625"/>
      <c r="C837" s="618"/>
      <c r="D837" s="180" t="s">
        <v>702</v>
      </c>
      <c r="E837" s="31"/>
      <c r="F837" s="33"/>
      <c r="G837" s="33"/>
      <c r="H837" s="33"/>
      <c r="I837" s="33"/>
      <c r="J837" s="34" t="str">
        <f t="shared" si="48"/>
        <v/>
      </c>
      <c r="K837" s="34" t="str">
        <f t="shared" si="49"/>
        <v/>
      </c>
      <c r="L837" s="34" t="str">
        <f t="shared" si="50"/>
        <v/>
      </c>
      <c r="M837" s="34" t="str">
        <f t="shared" si="51"/>
        <v/>
      </c>
    </row>
    <row r="838" spans="1:22" s="52" customFormat="1" ht="15" hidden="1" customHeight="1">
      <c r="A838" s="615"/>
      <c r="B838" s="625"/>
      <c r="C838" s="618"/>
      <c r="D838" s="181" t="s">
        <v>541</v>
      </c>
      <c r="E838" s="31"/>
      <c r="F838" s="33"/>
      <c r="G838" s="33"/>
      <c r="H838" s="33"/>
      <c r="I838" s="33"/>
      <c r="J838" s="34" t="str">
        <f t="shared" si="48"/>
        <v/>
      </c>
      <c r="K838" s="34" t="str">
        <f t="shared" si="49"/>
        <v/>
      </c>
      <c r="L838" s="34" t="str">
        <f t="shared" si="50"/>
        <v/>
      </c>
      <c r="M838" s="34" t="str">
        <f t="shared" si="51"/>
        <v/>
      </c>
    </row>
    <row r="839" spans="1:22" s="170" customFormat="1" ht="15" customHeight="1">
      <c r="A839" s="169"/>
      <c r="B839" s="171"/>
      <c r="C839" s="182"/>
      <c r="D839" s="183"/>
      <c r="E839" s="163"/>
      <c r="F839" s="162"/>
      <c r="G839" s="162"/>
      <c r="H839" s="162"/>
      <c r="I839" s="162"/>
      <c r="J839" s="164"/>
      <c r="K839" s="164"/>
      <c r="L839" s="164"/>
      <c r="M839" s="164"/>
      <c r="O839" s="52"/>
      <c r="P839" s="52"/>
      <c r="Q839" s="52"/>
      <c r="R839" s="52"/>
      <c r="S839" s="52"/>
      <c r="T839" s="52"/>
      <c r="U839" s="52"/>
      <c r="V839" s="52"/>
    </row>
    <row r="840" spans="1:22" s="52" customFormat="1" ht="15" customHeight="1">
      <c r="A840" s="165"/>
      <c r="B840" s="165"/>
      <c r="C840" s="166"/>
      <c r="D840" s="182"/>
      <c r="E840" s="167"/>
      <c r="J840" s="168"/>
      <c r="K840" s="168"/>
      <c r="L840" s="168"/>
      <c r="M840" s="168"/>
    </row>
    <row r="841" spans="1:22" ht="15.75" customHeight="1">
      <c r="A841" s="665" t="s">
        <v>490</v>
      </c>
      <c r="B841" s="666"/>
      <c r="C841" s="627" t="s">
        <v>3</v>
      </c>
      <c r="D841" s="180" t="s">
        <v>529</v>
      </c>
      <c r="E841" s="184" t="str">
        <f>IF(E14+E39+E64+E89+E114+E139+E164+E189+E214+E239+E264+E289+E314+E339+E364+E389+E414+E439+E464+E489+E514+E539+E564+E589+E614+E639+E664+E689+E714+E739+E764+E789+E814=0,"",E14+E39+E64+E89+E114+E139+E164+E189+E214+E239+E264+E289+E314+E339+E364+E389+E414+E439+E464+E489+E514+E539+E564+E589+E614+E639+E664+E689+E714+E739+E764+E789+E814)</f>
        <v/>
      </c>
      <c r="F841" s="184" t="str">
        <f>IF(F14+F39+F64+F89+F114+F139+F164+F189+F214+F239+F264+F289+F314+F339+F364+F389+F414+F439+F464+F489+F514+F539+F564+F589+F614+F639+F664+F689+F714+F739+F764+F789+F814=0,"",F14+F39+F64+F89+F114+F139+F164+F189+F214+F239+F264+F289+F314+F339+F364+F389+F414+F439+F464+F489+F514+F539+F564+F589+F614+F639+F664+F689+F714+F739+F764+F789+F814)</f>
        <v/>
      </c>
      <c r="G841" s="184" t="str">
        <f>IF(G14+G39+G64+G89+G114+G139+G164+G189+G214+G239+G264+G289+G314+G339+G364+G389+G414+G439+G464+G489+G514+G539+G564+G589+G614+G639+G664+G689+G714+G739+G764+G789+G814=0,"",G14+G39+G64+G89+G114+G139+G164+G189+G214+G239+G264+G289+G314+G339+G364+G389+G414+G439+G464+G489+G514+G539+G564+G589+G614+G639+G664+G689+G714+G739+G764+G789+G814)</f>
        <v/>
      </c>
      <c r="H841" s="184" t="str">
        <f>IF(H14+H39+H64+H89+H114+H139+H164+H189+H214+H239+H264+H289+H314+H339+H364+H389+H414+H439+H464+H489+H514+H539+H564+H589+H614+H639+H664+H689+H714+H739+H764+H789+H814=0,"",H14+H39+H64+H89+H114+H139+H164+H189+H214+H239+H264+H289+H314+H339+H364+H389+H414+H439+H464+H489+H514+H539+H564+H589+H614+H639+H664+H689+H714+H739+H764+H789+H814)</f>
        <v/>
      </c>
      <c r="I841" s="184" t="str">
        <f>IF(I14+I39+I64+I89+I114+I139+I164+I189+I214+I239+I264+I289+I314+I339+I364+I389+I414+I439+I464+I489+I514+I539+I564+I589+I614+I639+I664+I689+I714+I739+I764+I789+I814=0,"",I14+I39+I64+I89+I114+I139+I164+I189+I214+I239+I264+I289+I314+I339+I364+I389+I414+I439+I464+I489+I514+I539+I564+I589+I614+I639+I664+I689+I714+I739+I764+I789+I814)</f>
        <v/>
      </c>
      <c r="J841" s="34" t="str">
        <f t="shared" ref="J841:J865" si="52">IFERROR((F841/E841),"")</f>
        <v/>
      </c>
      <c r="K841" s="34" t="str">
        <f t="shared" ref="K841:K865" si="53">IFERROR(((F841+G841)/E841),"")</f>
        <v/>
      </c>
      <c r="L841" s="34" t="str">
        <f t="shared" ref="L841:L865" si="54">IFERROR(((F841+G841+H841)/E841),"")</f>
        <v/>
      </c>
      <c r="M841" s="34" t="str">
        <f t="shared" ref="M841:M865" si="55">IFERROR(((F841+G841+H841+I841)/E841),"")</f>
        <v/>
      </c>
    </row>
    <row r="842" spans="1:22" ht="15" customHeight="1">
      <c r="A842" s="667"/>
      <c r="B842" s="668"/>
      <c r="C842" s="627"/>
      <c r="D842" s="181" t="s">
        <v>515</v>
      </c>
      <c r="E842" s="184">
        <f t="shared" ref="E842:F857" si="56">IF(E15+E40+E65+E90+E115+E140+E165+E190+E215+E240+E265+E290+E315+E340+E365+E390+E415+E440+E465+E490+E515+E540+E565+E590+E615+E640+E665+E690+E715+E740+E765+E790+E815=0,"",E15+E40+E65+E90+E115+E140+E165+E190+E215+E240+E265+E290+E315+E340+E365+E390+E415+E440+E465+E490+E515+E540+E565+E590+E615+E640+E665+E690+E715+E740+E765+E790+E815)</f>
        <v>4</v>
      </c>
      <c r="F842" s="184" t="str">
        <f t="shared" si="56"/>
        <v/>
      </c>
      <c r="G842" s="184">
        <f t="shared" ref="G842:I865" si="57">IF(G15+G40+G65+G90+G115+G140+G165+G190+G215+G240+G265+G290+G315+G340+G365+G390+G415+G440+G465+G490+G515+G540+G565+G590+G615+G640+G665+G690+G715+G740+G765+G790+G815=0,"",G15+G40+G65+G90+G115+G140+G165+G190+G215+G240+G265+G290+G315+G340+G365+G390+G415+G440+G465+G490+G515+G540+G565+G590+G615+G640+G665+G690+G715+G740+G765+G790+G815)</f>
        <v>1</v>
      </c>
      <c r="H842" s="184">
        <f t="shared" si="57"/>
        <v>1</v>
      </c>
      <c r="I842" s="184" t="str">
        <f t="shared" si="57"/>
        <v/>
      </c>
      <c r="J842" s="34" t="str">
        <f t="shared" si="52"/>
        <v/>
      </c>
      <c r="K842" s="34" t="str">
        <f t="shared" si="53"/>
        <v/>
      </c>
      <c r="L842" s="34" t="str">
        <f t="shared" si="54"/>
        <v/>
      </c>
      <c r="M842" s="34" t="str">
        <f t="shared" si="55"/>
        <v/>
      </c>
    </row>
    <row r="843" spans="1:22" ht="15" customHeight="1">
      <c r="A843" s="667"/>
      <c r="B843" s="668"/>
      <c r="C843" s="627"/>
      <c r="D843" s="181" t="s">
        <v>516</v>
      </c>
      <c r="E843" s="184">
        <f t="shared" si="56"/>
        <v>660</v>
      </c>
      <c r="F843" s="184">
        <f t="shared" si="56"/>
        <v>17</v>
      </c>
      <c r="G843" s="184">
        <f t="shared" si="57"/>
        <v>226</v>
      </c>
      <c r="H843" s="184">
        <f t="shared" si="57"/>
        <v>433</v>
      </c>
      <c r="I843" s="184" t="str">
        <f t="shared" si="57"/>
        <v/>
      </c>
      <c r="J843" s="34">
        <f t="shared" si="52"/>
        <v>2.5757575757575757E-2</v>
      </c>
      <c r="K843" s="34">
        <f t="shared" si="53"/>
        <v>0.36818181818181817</v>
      </c>
      <c r="L843" s="34">
        <f t="shared" si="54"/>
        <v>1.0242424242424242</v>
      </c>
      <c r="M843" s="34" t="str">
        <f t="shared" si="55"/>
        <v/>
      </c>
    </row>
    <row r="844" spans="1:22" ht="15" customHeight="1">
      <c r="A844" s="667"/>
      <c r="B844" s="668"/>
      <c r="C844" s="627"/>
      <c r="D844" s="181" t="s">
        <v>517</v>
      </c>
      <c r="E844" s="184" t="str">
        <f t="shared" si="56"/>
        <v/>
      </c>
      <c r="F844" s="184" t="str">
        <f t="shared" si="56"/>
        <v/>
      </c>
      <c r="G844" s="184" t="str">
        <f t="shared" si="57"/>
        <v/>
      </c>
      <c r="H844" s="184" t="str">
        <f t="shared" si="57"/>
        <v/>
      </c>
      <c r="I844" s="184" t="str">
        <f t="shared" si="57"/>
        <v/>
      </c>
      <c r="J844" s="34" t="str">
        <f t="shared" si="52"/>
        <v/>
      </c>
      <c r="K844" s="34" t="str">
        <f t="shared" si="53"/>
        <v/>
      </c>
      <c r="L844" s="34" t="str">
        <f t="shared" si="54"/>
        <v/>
      </c>
      <c r="M844" s="34" t="str">
        <f t="shared" si="55"/>
        <v/>
      </c>
    </row>
    <row r="845" spans="1:22" ht="15" customHeight="1">
      <c r="A845" s="667"/>
      <c r="B845" s="668"/>
      <c r="C845" s="627"/>
      <c r="D845" s="180" t="s">
        <v>702</v>
      </c>
      <c r="E845" s="184" t="str">
        <f t="shared" si="56"/>
        <v/>
      </c>
      <c r="F845" s="184" t="str">
        <f t="shared" si="56"/>
        <v/>
      </c>
      <c r="G845" s="184" t="str">
        <f t="shared" si="57"/>
        <v/>
      </c>
      <c r="H845" s="184" t="str">
        <f t="shared" si="57"/>
        <v/>
      </c>
      <c r="I845" s="184" t="str">
        <f t="shared" si="57"/>
        <v/>
      </c>
      <c r="J845" s="34" t="str">
        <f t="shared" si="52"/>
        <v/>
      </c>
      <c r="K845" s="34" t="str">
        <f t="shared" si="53"/>
        <v/>
      </c>
      <c r="L845" s="34" t="str">
        <f t="shared" si="54"/>
        <v/>
      </c>
      <c r="M845" s="34" t="str">
        <f t="shared" si="55"/>
        <v/>
      </c>
    </row>
    <row r="846" spans="1:22" ht="15" customHeight="1">
      <c r="A846" s="667"/>
      <c r="B846" s="668"/>
      <c r="C846" s="627"/>
      <c r="D846" s="181" t="s">
        <v>541</v>
      </c>
      <c r="E846" s="184">
        <f t="shared" si="56"/>
        <v>23</v>
      </c>
      <c r="F846" s="184" t="str">
        <f t="shared" si="56"/>
        <v/>
      </c>
      <c r="G846" s="184" t="str">
        <f t="shared" si="57"/>
        <v/>
      </c>
      <c r="H846" s="184" t="str">
        <f t="shared" si="57"/>
        <v/>
      </c>
      <c r="I846" s="184" t="str">
        <f t="shared" si="57"/>
        <v/>
      </c>
      <c r="J846" s="34" t="str">
        <f t="shared" si="52"/>
        <v/>
      </c>
      <c r="K846" s="34" t="str">
        <f t="shared" si="53"/>
        <v/>
      </c>
      <c r="L846" s="34" t="str">
        <f t="shared" si="54"/>
        <v/>
      </c>
      <c r="M846" s="34" t="str">
        <f t="shared" si="55"/>
        <v/>
      </c>
    </row>
    <row r="847" spans="1:22" ht="15" customHeight="1">
      <c r="A847" s="667"/>
      <c r="B847" s="668"/>
      <c r="C847" s="669" t="s">
        <v>4</v>
      </c>
      <c r="D847" s="344" t="s">
        <v>529</v>
      </c>
      <c r="E847" s="184" t="str">
        <f t="shared" si="56"/>
        <v/>
      </c>
      <c r="F847" s="184" t="str">
        <f t="shared" si="56"/>
        <v/>
      </c>
      <c r="G847" s="184" t="str">
        <f t="shared" si="57"/>
        <v/>
      </c>
      <c r="H847" s="184" t="str">
        <f t="shared" si="57"/>
        <v/>
      </c>
      <c r="I847" s="184" t="str">
        <f t="shared" si="57"/>
        <v/>
      </c>
      <c r="J847" s="34" t="str">
        <f t="shared" si="52"/>
        <v/>
      </c>
      <c r="K847" s="34" t="str">
        <f t="shared" si="53"/>
        <v/>
      </c>
      <c r="L847" s="34" t="str">
        <f t="shared" si="54"/>
        <v/>
      </c>
      <c r="M847" s="34" t="str">
        <f t="shared" si="55"/>
        <v/>
      </c>
    </row>
    <row r="848" spans="1:22" ht="15" customHeight="1">
      <c r="A848" s="667"/>
      <c r="B848" s="668"/>
      <c r="C848" s="670"/>
      <c r="D848" s="344" t="s">
        <v>515</v>
      </c>
      <c r="E848" s="184">
        <f t="shared" si="56"/>
        <v>7</v>
      </c>
      <c r="F848" s="184">
        <f t="shared" si="56"/>
        <v>1</v>
      </c>
      <c r="G848" s="184" t="str">
        <f t="shared" si="57"/>
        <v/>
      </c>
      <c r="H848" s="184">
        <f t="shared" si="57"/>
        <v>3</v>
      </c>
      <c r="I848" s="184" t="str">
        <f t="shared" si="57"/>
        <v/>
      </c>
      <c r="J848" s="34">
        <f t="shared" si="52"/>
        <v>0.14285714285714285</v>
      </c>
      <c r="K848" s="34" t="str">
        <f t="shared" si="53"/>
        <v/>
      </c>
      <c r="L848" s="34" t="str">
        <f t="shared" si="54"/>
        <v/>
      </c>
      <c r="M848" s="34" t="str">
        <f t="shared" si="55"/>
        <v/>
      </c>
    </row>
    <row r="849" spans="1:13" ht="15" customHeight="1">
      <c r="A849" s="667"/>
      <c r="B849" s="668"/>
      <c r="C849" s="670"/>
      <c r="D849" s="344" t="s">
        <v>516</v>
      </c>
      <c r="E849" s="184">
        <f t="shared" si="56"/>
        <v>1347</v>
      </c>
      <c r="F849" s="184">
        <f t="shared" si="56"/>
        <v>1</v>
      </c>
      <c r="G849" s="184">
        <f t="shared" si="57"/>
        <v>711</v>
      </c>
      <c r="H849" s="184">
        <f t="shared" si="57"/>
        <v>789</v>
      </c>
      <c r="I849" s="184" t="str">
        <f t="shared" si="57"/>
        <v/>
      </c>
      <c r="J849" s="34">
        <f t="shared" si="52"/>
        <v>7.4239049740163323E-4</v>
      </c>
      <c r="K849" s="34">
        <f t="shared" si="53"/>
        <v>0.52858203414996285</v>
      </c>
      <c r="L849" s="34">
        <f t="shared" si="54"/>
        <v>1.1143281365998514</v>
      </c>
      <c r="M849" s="34" t="str">
        <f t="shared" si="55"/>
        <v/>
      </c>
    </row>
    <row r="850" spans="1:13" ht="15" customHeight="1">
      <c r="A850" s="667"/>
      <c r="B850" s="668"/>
      <c r="C850" s="670"/>
      <c r="D850" s="344" t="s">
        <v>517</v>
      </c>
      <c r="E850" s="184">
        <f t="shared" si="56"/>
        <v>1</v>
      </c>
      <c r="F850" s="184" t="str">
        <f t="shared" si="56"/>
        <v/>
      </c>
      <c r="G850" s="184">
        <f t="shared" si="57"/>
        <v>1</v>
      </c>
      <c r="H850" s="184" t="str">
        <f t="shared" si="57"/>
        <v/>
      </c>
      <c r="I850" s="184" t="str">
        <f t="shared" si="57"/>
        <v/>
      </c>
      <c r="J850" s="34" t="str">
        <f t="shared" si="52"/>
        <v/>
      </c>
      <c r="K850" s="34" t="str">
        <f t="shared" si="53"/>
        <v/>
      </c>
      <c r="L850" s="34" t="str">
        <f t="shared" si="54"/>
        <v/>
      </c>
      <c r="M850" s="34" t="str">
        <f t="shared" si="55"/>
        <v/>
      </c>
    </row>
    <row r="851" spans="1:13" ht="15" customHeight="1">
      <c r="A851" s="667"/>
      <c r="B851" s="668"/>
      <c r="C851" s="670"/>
      <c r="D851" s="344" t="s">
        <v>702</v>
      </c>
      <c r="E851" s="184" t="str">
        <f t="shared" si="56"/>
        <v/>
      </c>
      <c r="F851" s="184" t="str">
        <f t="shared" si="56"/>
        <v/>
      </c>
      <c r="G851" s="184" t="str">
        <f t="shared" si="57"/>
        <v/>
      </c>
      <c r="H851" s="184" t="str">
        <f t="shared" si="57"/>
        <v/>
      </c>
      <c r="I851" s="184" t="str">
        <f t="shared" si="57"/>
        <v/>
      </c>
      <c r="J851" s="34" t="str">
        <f t="shared" si="52"/>
        <v/>
      </c>
      <c r="K851" s="34" t="str">
        <f t="shared" si="53"/>
        <v/>
      </c>
      <c r="L851" s="34" t="str">
        <f t="shared" si="54"/>
        <v/>
      </c>
      <c r="M851" s="34" t="str">
        <f t="shared" si="55"/>
        <v/>
      </c>
    </row>
    <row r="852" spans="1:13" ht="15" customHeight="1">
      <c r="A852" s="667"/>
      <c r="B852" s="668"/>
      <c r="C852" s="671"/>
      <c r="D852" s="344" t="s">
        <v>541</v>
      </c>
      <c r="E852" s="184">
        <f t="shared" si="56"/>
        <v>26</v>
      </c>
      <c r="F852" s="184" t="str">
        <f t="shared" si="56"/>
        <v/>
      </c>
      <c r="G852" s="184" t="str">
        <f t="shared" si="57"/>
        <v/>
      </c>
      <c r="H852" s="184" t="str">
        <f t="shared" si="57"/>
        <v/>
      </c>
      <c r="I852" s="184" t="str">
        <f t="shared" si="57"/>
        <v/>
      </c>
      <c r="J852" s="34" t="str">
        <f t="shared" si="52"/>
        <v/>
      </c>
      <c r="K852" s="34" t="str">
        <f t="shared" si="53"/>
        <v/>
      </c>
      <c r="L852" s="34" t="str">
        <f t="shared" si="54"/>
        <v/>
      </c>
      <c r="M852" s="34" t="str">
        <f t="shared" si="55"/>
        <v/>
      </c>
    </row>
    <row r="853" spans="1:13" ht="15" customHeight="1">
      <c r="A853" s="667"/>
      <c r="B853" s="668"/>
      <c r="C853" s="672" t="s">
        <v>5</v>
      </c>
      <c r="D853" s="180" t="s">
        <v>529</v>
      </c>
      <c r="E853" s="184" t="str">
        <f t="shared" si="56"/>
        <v/>
      </c>
      <c r="F853" s="184" t="str">
        <f t="shared" si="56"/>
        <v/>
      </c>
      <c r="G853" s="184" t="str">
        <f t="shared" si="57"/>
        <v/>
      </c>
      <c r="H853" s="184" t="str">
        <f t="shared" si="57"/>
        <v/>
      </c>
      <c r="I853" s="184" t="str">
        <f t="shared" si="57"/>
        <v/>
      </c>
      <c r="J853" s="34" t="str">
        <f t="shared" si="52"/>
        <v/>
      </c>
      <c r="K853" s="34" t="str">
        <f t="shared" si="53"/>
        <v/>
      </c>
      <c r="L853" s="34" t="str">
        <f t="shared" si="54"/>
        <v/>
      </c>
      <c r="M853" s="34" t="str">
        <f t="shared" si="55"/>
        <v/>
      </c>
    </row>
    <row r="854" spans="1:13" ht="15" customHeight="1">
      <c r="A854" s="667"/>
      <c r="B854" s="668"/>
      <c r="C854" s="673"/>
      <c r="D854" s="181" t="s">
        <v>515</v>
      </c>
      <c r="E854" s="184">
        <f t="shared" si="56"/>
        <v>26</v>
      </c>
      <c r="F854" s="184">
        <f t="shared" si="56"/>
        <v>6</v>
      </c>
      <c r="G854" s="184">
        <f t="shared" si="57"/>
        <v>13</v>
      </c>
      <c r="H854" s="184">
        <f t="shared" si="57"/>
        <v>14</v>
      </c>
      <c r="I854" s="184" t="str">
        <f t="shared" si="57"/>
        <v/>
      </c>
      <c r="J854" s="34">
        <f t="shared" si="52"/>
        <v>0.23076923076923078</v>
      </c>
      <c r="K854" s="34">
        <f t="shared" si="53"/>
        <v>0.73076923076923073</v>
      </c>
      <c r="L854" s="34">
        <f t="shared" si="54"/>
        <v>1.2692307692307692</v>
      </c>
      <c r="M854" s="34" t="str">
        <f t="shared" si="55"/>
        <v/>
      </c>
    </row>
    <row r="855" spans="1:13" ht="15" customHeight="1">
      <c r="A855" s="667"/>
      <c r="B855" s="668"/>
      <c r="C855" s="673"/>
      <c r="D855" s="181" t="s">
        <v>516</v>
      </c>
      <c r="E855" s="184" t="str">
        <f t="shared" si="56"/>
        <v/>
      </c>
      <c r="F855" s="184">
        <f t="shared" si="56"/>
        <v>4</v>
      </c>
      <c r="G855" s="184">
        <f t="shared" si="57"/>
        <v>361</v>
      </c>
      <c r="H855" s="184">
        <f t="shared" si="57"/>
        <v>428</v>
      </c>
      <c r="I855" s="184" t="str">
        <f t="shared" si="57"/>
        <v/>
      </c>
      <c r="J855" s="34" t="str">
        <f t="shared" si="52"/>
        <v/>
      </c>
      <c r="K855" s="34" t="str">
        <f t="shared" si="53"/>
        <v/>
      </c>
      <c r="L855" s="34" t="str">
        <f t="shared" si="54"/>
        <v/>
      </c>
      <c r="M855" s="34" t="str">
        <f t="shared" si="55"/>
        <v/>
      </c>
    </row>
    <row r="856" spans="1:13" ht="15" customHeight="1">
      <c r="A856" s="667"/>
      <c r="B856" s="668"/>
      <c r="C856" s="673"/>
      <c r="D856" s="181" t="s">
        <v>517</v>
      </c>
      <c r="E856" s="184">
        <f t="shared" si="56"/>
        <v>4</v>
      </c>
      <c r="F856" s="184" t="str">
        <f t="shared" si="56"/>
        <v/>
      </c>
      <c r="G856" s="184">
        <f t="shared" si="57"/>
        <v>2</v>
      </c>
      <c r="H856" s="184" t="str">
        <f t="shared" si="57"/>
        <v/>
      </c>
      <c r="I856" s="184" t="str">
        <f t="shared" si="57"/>
        <v/>
      </c>
      <c r="J856" s="34" t="str">
        <f t="shared" si="52"/>
        <v/>
      </c>
      <c r="K856" s="34" t="str">
        <f t="shared" si="53"/>
        <v/>
      </c>
      <c r="L856" s="34" t="str">
        <f t="shared" si="54"/>
        <v/>
      </c>
      <c r="M856" s="34" t="str">
        <f t="shared" si="55"/>
        <v/>
      </c>
    </row>
    <row r="857" spans="1:13" ht="15" customHeight="1">
      <c r="A857" s="667"/>
      <c r="B857" s="668"/>
      <c r="C857" s="673"/>
      <c r="D857" s="180" t="s">
        <v>702</v>
      </c>
      <c r="E857" s="184" t="str">
        <f t="shared" si="56"/>
        <v/>
      </c>
      <c r="F857" s="184" t="str">
        <f t="shared" si="56"/>
        <v/>
      </c>
      <c r="G857" s="184" t="str">
        <f t="shared" si="57"/>
        <v/>
      </c>
      <c r="H857" s="184" t="str">
        <f t="shared" si="57"/>
        <v/>
      </c>
      <c r="I857" s="184" t="str">
        <f t="shared" si="57"/>
        <v/>
      </c>
      <c r="J857" s="34" t="str">
        <f t="shared" si="52"/>
        <v/>
      </c>
      <c r="K857" s="34" t="str">
        <f t="shared" si="53"/>
        <v/>
      </c>
      <c r="L857" s="34" t="str">
        <f t="shared" si="54"/>
        <v/>
      </c>
      <c r="M857" s="34" t="str">
        <f t="shared" si="55"/>
        <v/>
      </c>
    </row>
    <row r="858" spans="1:13" ht="15" customHeight="1">
      <c r="A858" s="667"/>
      <c r="B858" s="668"/>
      <c r="C858" s="673"/>
      <c r="D858" s="181" t="s">
        <v>541</v>
      </c>
      <c r="E858" s="184">
        <f t="shared" ref="E858:F865" si="58">IF(E31+E56+E81+E106+E131+E156+E181+E206+E231+E256+E281+E306+E331+E356+E381+E406+E431+E456+E481+E506+E531+E556+E581+E606+E631+E656+E681+E706+E731+E756+E781+E806+E831=0,"",E31+E56+E81+E106+E131+E156+E181+E206+E231+E256+E281+E306+E331+E356+E381+E406+E431+E456+E481+E506+E531+E556+E581+E606+E631+E656+E681+E706+E731+E756+E781+E806+E831)</f>
        <v>22</v>
      </c>
      <c r="F858" s="184" t="str">
        <f t="shared" si="58"/>
        <v/>
      </c>
      <c r="G858" s="184" t="str">
        <f t="shared" si="57"/>
        <v/>
      </c>
      <c r="H858" s="184" t="str">
        <f t="shared" si="57"/>
        <v/>
      </c>
      <c r="I858" s="184" t="str">
        <f t="shared" si="57"/>
        <v/>
      </c>
      <c r="J858" s="34" t="str">
        <f t="shared" si="52"/>
        <v/>
      </c>
      <c r="K858" s="34" t="str">
        <f t="shared" si="53"/>
        <v/>
      </c>
      <c r="L858" s="34" t="str">
        <f t="shared" si="54"/>
        <v/>
      </c>
      <c r="M858" s="34" t="str">
        <f t="shared" si="55"/>
        <v/>
      </c>
    </row>
    <row r="859" spans="1:13" ht="15" customHeight="1">
      <c r="A859" s="667"/>
      <c r="B859" s="668"/>
      <c r="C859" s="674"/>
      <c r="D859" s="180" t="s">
        <v>582</v>
      </c>
      <c r="E859" s="184">
        <f t="shared" si="58"/>
        <v>137</v>
      </c>
      <c r="F859" s="184">
        <f t="shared" si="58"/>
        <v>15</v>
      </c>
      <c r="G859" s="184">
        <f t="shared" si="57"/>
        <v>28</v>
      </c>
      <c r="H859" s="184">
        <f t="shared" si="57"/>
        <v>61</v>
      </c>
      <c r="I859" s="184" t="str">
        <f t="shared" si="57"/>
        <v/>
      </c>
      <c r="J859" s="34">
        <f t="shared" si="52"/>
        <v>0.10948905109489052</v>
      </c>
      <c r="K859" s="34">
        <f t="shared" si="53"/>
        <v>0.31386861313868614</v>
      </c>
      <c r="L859" s="34">
        <f t="shared" si="54"/>
        <v>0.75912408759124084</v>
      </c>
      <c r="M859" s="34" t="str">
        <f t="shared" si="55"/>
        <v/>
      </c>
    </row>
    <row r="860" spans="1:13" ht="15" customHeight="1">
      <c r="A860" s="667"/>
      <c r="B860" s="668"/>
      <c r="C860" s="669" t="s">
        <v>6</v>
      </c>
      <c r="D860" s="344" t="s">
        <v>529</v>
      </c>
      <c r="E860" s="184" t="str">
        <f t="shared" si="58"/>
        <v/>
      </c>
      <c r="F860" s="184" t="str">
        <f t="shared" si="58"/>
        <v/>
      </c>
      <c r="G860" s="184" t="str">
        <f t="shared" si="57"/>
        <v/>
      </c>
      <c r="H860" s="184" t="str">
        <f t="shared" si="57"/>
        <v/>
      </c>
      <c r="I860" s="184" t="str">
        <f t="shared" si="57"/>
        <v/>
      </c>
      <c r="J860" s="34" t="str">
        <f t="shared" si="52"/>
        <v/>
      </c>
      <c r="K860" s="34" t="str">
        <f t="shared" si="53"/>
        <v/>
      </c>
      <c r="L860" s="34" t="str">
        <f t="shared" si="54"/>
        <v/>
      </c>
      <c r="M860" s="34" t="str">
        <f t="shared" si="55"/>
        <v/>
      </c>
    </row>
    <row r="861" spans="1:13" ht="15" customHeight="1">
      <c r="A861" s="667"/>
      <c r="B861" s="668"/>
      <c r="C861" s="670"/>
      <c r="D861" s="344" t="s">
        <v>515</v>
      </c>
      <c r="E861" s="184">
        <f t="shared" si="58"/>
        <v>43</v>
      </c>
      <c r="F861" s="184">
        <f t="shared" si="58"/>
        <v>4</v>
      </c>
      <c r="G861" s="184">
        <f t="shared" si="57"/>
        <v>13</v>
      </c>
      <c r="H861" s="184">
        <f t="shared" si="57"/>
        <v>29</v>
      </c>
      <c r="I861" s="184" t="str">
        <f t="shared" si="57"/>
        <v/>
      </c>
      <c r="J861" s="34">
        <f t="shared" si="52"/>
        <v>9.3023255813953487E-2</v>
      </c>
      <c r="K861" s="34">
        <f t="shared" si="53"/>
        <v>0.39534883720930231</v>
      </c>
      <c r="L861" s="34">
        <f t="shared" si="54"/>
        <v>1.069767441860465</v>
      </c>
      <c r="M861" s="34" t="str">
        <f t="shared" si="55"/>
        <v/>
      </c>
    </row>
    <row r="862" spans="1:13" ht="15" customHeight="1">
      <c r="A862" s="667"/>
      <c r="B862" s="668"/>
      <c r="C862" s="670"/>
      <c r="D862" s="344" t="s">
        <v>516</v>
      </c>
      <c r="E862" s="184" t="str">
        <f t="shared" si="58"/>
        <v/>
      </c>
      <c r="F862" s="184">
        <f t="shared" si="58"/>
        <v>4</v>
      </c>
      <c r="G862" s="184">
        <f t="shared" si="57"/>
        <v>304</v>
      </c>
      <c r="H862" s="184">
        <f t="shared" si="57"/>
        <v>350</v>
      </c>
      <c r="I862" s="184" t="str">
        <f t="shared" si="57"/>
        <v/>
      </c>
      <c r="J862" s="34" t="str">
        <f t="shared" si="52"/>
        <v/>
      </c>
      <c r="K862" s="34" t="str">
        <f t="shared" si="53"/>
        <v/>
      </c>
      <c r="L862" s="34" t="str">
        <f t="shared" si="54"/>
        <v/>
      </c>
      <c r="M862" s="34" t="str">
        <f t="shared" si="55"/>
        <v/>
      </c>
    </row>
    <row r="863" spans="1:13" ht="15" customHeight="1">
      <c r="A863" s="667"/>
      <c r="B863" s="668"/>
      <c r="C863" s="670"/>
      <c r="D863" s="344" t="s">
        <v>517</v>
      </c>
      <c r="E863" s="184">
        <f t="shared" si="58"/>
        <v>25</v>
      </c>
      <c r="F863" s="184">
        <f t="shared" si="58"/>
        <v>4</v>
      </c>
      <c r="G863" s="184">
        <f t="shared" si="57"/>
        <v>5</v>
      </c>
      <c r="H863" s="184" t="str">
        <f t="shared" si="57"/>
        <v/>
      </c>
      <c r="I863" s="184" t="str">
        <f t="shared" si="57"/>
        <v/>
      </c>
      <c r="J863" s="34">
        <f t="shared" si="52"/>
        <v>0.16</v>
      </c>
      <c r="K863" s="34">
        <f t="shared" si="53"/>
        <v>0.36</v>
      </c>
      <c r="L863" s="34" t="str">
        <f t="shared" si="54"/>
        <v/>
      </c>
      <c r="M863" s="34" t="str">
        <f t="shared" si="55"/>
        <v/>
      </c>
    </row>
    <row r="864" spans="1:13" ht="15" customHeight="1">
      <c r="A864" s="667"/>
      <c r="B864" s="668"/>
      <c r="C864" s="670"/>
      <c r="D864" s="344" t="s">
        <v>702</v>
      </c>
      <c r="E864" s="184" t="str">
        <f t="shared" si="58"/>
        <v/>
      </c>
      <c r="F864" s="184" t="str">
        <f t="shared" si="58"/>
        <v/>
      </c>
      <c r="G864" s="184" t="str">
        <f t="shared" si="57"/>
        <v/>
      </c>
      <c r="H864" s="184" t="str">
        <f t="shared" si="57"/>
        <v/>
      </c>
      <c r="I864" s="184" t="str">
        <f t="shared" si="57"/>
        <v/>
      </c>
      <c r="J864" s="34" t="str">
        <f t="shared" si="52"/>
        <v/>
      </c>
      <c r="K864" s="34" t="str">
        <f t="shared" si="53"/>
        <v/>
      </c>
      <c r="L864" s="34" t="str">
        <f t="shared" si="54"/>
        <v/>
      </c>
      <c r="M864" s="34" t="str">
        <f t="shared" si="55"/>
        <v/>
      </c>
    </row>
    <row r="865" spans="1:13" ht="15" customHeight="1">
      <c r="A865" s="667"/>
      <c r="B865" s="668"/>
      <c r="C865" s="671"/>
      <c r="D865" s="344" t="s">
        <v>541</v>
      </c>
      <c r="E865" s="184">
        <f t="shared" si="58"/>
        <v>10</v>
      </c>
      <c r="F865" s="184" t="str">
        <f t="shared" si="58"/>
        <v/>
      </c>
      <c r="G865" s="184" t="str">
        <f t="shared" si="57"/>
        <v/>
      </c>
      <c r="H865" s="184" t="str">
        <f t="shared" si="57"/>
        <v/>
      </c>
      <c r="I865" s="184" t="str">
        <f t="shared" si="57"/>
        <v/>
      </c>
      <c r="J865" s="34" t="str">
        <f t="shared" si="52"/>
        <v/>
      </c>
      <c r="K865" s="34" t="str">
        <f t="shared" si="53"/>
        <v/>
      </c>
      <c r="L865" s="34" t="str">
        <f t="shared" si="54"/>
        <v/>
      </c>
      <c r="M865" s="34" t="str">
        <f t="shared" si="55"/>
        <v/>
      </c>
    </row>
    <row r="866" spans="1:13" ht="18" customHeight="1">
      <c r="E866" s="514"/>
    </row>
    <row r="867" spans="1:13" ht="18" customHeight="1">
      <c r="A867" s="579" t="s">
        <v>587</v>
      </c>
      <c r="B867" s="579"/>
      <c r="C867" s="580" t="s">
        <v>588</v>
      </c>
      <c r="D867" s="580"/>
    </row>
    <row r="868" spans="1:13" ht="18" customHeight="1">
      <c r="A868" s="581">
        <v>1</v>
      </c>
      <c r="B868" s="584" t="str">
        <f>CONCATENATE(IF(A868=0,"",IF(A868=1,'Base de Datos'!K259,IF(A868=2,'Base de Datos'!K260))))</f>
        <v>Congruente con el Programa Anual Estatal 2019</v>
      </c>
      <c r="C868" s="587"/>
      <c r="D868" s="587"/>
    </row>
    <row r="869" spans="1:13" ht="18" customHeight="1">
      <c r="A869" s="582"/>
      <c r="B869" s="585"/>
      <c r="C869" s="587"/>
      <c r="D869" s="587"/>
    </row>
    <row r="870" spans="1:13" ht="18" customHeight="1">
      <c r="A870" s="582"/>
      <c r="B870" s="585"/>
      <c r="C870" s="587"/>
      <c r="D870" s="587"/>
    </row>
    <row r="871" spans="1:13" ht="18" customHeight="1">
      <c r="A871" s="582"/>
      <c r="B871" s="585"/>
      <c r="C871" s="587"/>
      <c r="D871" s="587"/>
    </row>
    <row r="872" spans="1:13" ht="18" customHeight="1">
      <c r="A872" s="583"/>
      <c r="B872" s="586"/>
      <c r="C872" s="587"/>
      <c r="D872" s="587"/>
    </row>
    <row r="873" spans="1:13" ht="18" customHeight="1"/>
    <row r="874" spans="1:13" ht="18" customHeight="1"/>
    <row r="877" spans="1:13" ht="18" customHeight="1"/>
    <row r="878" spans="1:13" ht="18" customHeight="1"/>
    <row r="879" spans="1:13" ht="18" customHeight="1"/>
    <row r="880" spans="1:13" ht="18" customHeight="1"/>
    <row r="883" ht="18" customHeight="1"/>
    <row r="884" ht="18" customHeight="1"/>
    <row r="885" ht="18" customHeight="1"/>
    <row r="886" ht="18" customHeight="1"/>
    <row r="889" ht="18" customHeight="1"/>
    <row r="890" ht="18" customHeight="1"/>
    <row r="891" ht="18" customHeight="1"/>
    <row r="892" ht="18" customHeight="1"/>
    <row r="895" ht="18" customHeight="1"/>
    <row r="896" ht="18" customHeight="1"/>
    <row r="897" ht="18" customHeight="1"/>
    <row r="898" ht="18" customHeight="1"/>
    <row r="901" ht="18" customHeight="1"/>
    <row r="902" ht="18" customHeight="1"/>
    <row r="903" ht="18" customHeight="1"/>
    <row r="904" ht="18" customHeight="1"/>
    <row r="907" ht="18" customHeight="1"/>
    <row r="908" ht="18" customHeight="1"/>
    <row r="909" ht="18" customHeight="1"/>
    <row r="910" ht="18" customHeight="1"/>
    <row r="913" ht="18" customHeight="1"/>
    <row r="914" ht="18" customHeight="1"/>
    <row r="915" ht="18" customHeight="1"/>
    <row r="916" ht="18" customHeight="1"/>
    <row r="919" ht="18" customHeight="1"/>
    <row r="920" ht="18" customHeight="1"/>
    <row r="921" ht="18" customHeight="1"/>
    <row r="922" ht="18" customHeight="1"/>
    <row r="925" ht="18" customHeight="1"/>
    <row r="926" ht="18" customHeight="1"/>
    <row r="927" ht="18" customHeight="1"/>
    <row r="928" ht="18" customHeight="1"/>
    <row r="931" ht="18" customHeight="1"/>
    <row r="932" ht="18" customHeight="1"/>
    <row r="933" ht="18" customHeight="1"/>
  </sheetData>
  <sheetProtection password="CD91" sheet="1" objects="1" scenarios="1"/>
  <protectedRanges>
    <protectedRange sqref="G14:I288 E289:I838" name="Rango1"/>
    <protectedRange sqref="P14:P37 R14:S37" name="Rango1_1_1"/>
    <protectedRange sqref="E14:F288" name="Rango1_2"/>
  </protectedRanges>
  <mergeCells count="252">
    <mergeCell ref="C126:C132"/>
    <mergeCell ref="C301:C307"/>
    <mergeCell ref="C308:C313"/>
    <mergeCell ref="C233:C238"/>
    <mergeCell ref="A814:A838"/>
    <mergeCell ref="B814:B838"/>
    <mergeCell ref="C814:C819"/>
    <mergeCell ref="C820:C825"/>
    <mergeCell ref="C826:C832"/>
    <mergeCell ref="C833:C838"/>
    <mergeCell ref="A764:A788"/>
    <mergeCell ref="B764:B788"/>
    <mergeCell ref="C764:C769"/>
    <mergeCell ref="C770:C775"/>
    <mergeCell ref="C776:C782"/>
    <mergeCell ref="C783:C788"/>
    <mergeCell ref="A739:A763"/>
    <mergeCell ref="B739:B763"/>
    <mergeCell ref="C739:C744"/>
    <mergeCell ref="C745:C750"/>
    <mergeCell ref="C751:C757"/>
    <mergeCell ref="C758:C763"/>
    <mergeCell ref="A714:A738"/>
    <mergeCell ref="B714:B738"/>
    <mergeCell ref="A841:B865"/>
    <mergeCell ref="A789:A813"/>
    <mergeCell ref="B789:B813"/>
    <mergeCell ref="C789:C794"/>
    <mergeCell ref="C795:C800"/>
    <mergeCell ref="C801:C807"/>
    <mergeCell ref="C808:C813"/>
    <mergeCell ref="C860:C865"/>
    <mergeCell ref="C841:C846"/>
    <mergeCell ref="C847:C852"/>
    <mergeCell ref="C853:C859"/>
    <mergeCell ref="C714:C719"/>
    <mergeCell ref="C720:C725"/>
    <mergeCell ref="C726:C732"/>
    <mergeCell ref="C733:C738"/>
    <mergeCell ref="A689:A713"/>
    <mergeCell ref="B689:B713"/>
    <mergeCell ref="C689:C694"/>
    <mergeCell ref="C695:C700"/>
    <mergeCell ref="C701:C707"/>
    <mergeCell ref="C708:C713"/>
    <mergeCell ref="A664:A688"/>
    <mergeCell ref="B664:B688"/>
    <mergeCell ref="C664:C669"/>
    <mergeCell ref="C670:C675"/>
    <mergeCell ref="C676:C682"/>
    <mergeCell ref="C683:C688"/>
    <mergeCell ref="A639:A663"/>
    <mergeCell ref="B639:B663"/>
    <mergeCell ref="C639:C644"/>
    <mergeCell ref="C645:C650"/>
    <mergeCell ref="C651:C657"/>
    <mergeCell ref="C658:C663"/>
    <mergeCell ref="A614:A638"/>
    <mergeCell ref="B614:B638"/>
    <mergeCell ref="C614:C619"/>
    <mergeCell ref="C620:C625"/>
    <mergeCell ref="C626:C632"/>
    <mergeCell ref="C633:C638"/>
    <mergeCell ref="A589:A613"/>
    <mergeCell ref="B589:B613"/>
    <mergeCell ref="C589:C594"/>
    <mergeCell ref="C595:C600"/>
    <mergeCell ref="C601:C607"/>
    <mergeCell ref="C608:C613"/>
    <mergeCell ref="A564:A588"/>
    <mergeCell ref="B564:B588"/>
    <mergeCell ref="C564:C569"/>
    <mergeCell ref="C570:C575"/>
    <mergeCell ref="C576:C582"/>
    <mergeCell ref="C583:C588"/>
    <mergeCell ref="A539:A563"/>
    <mergeCell ref="B539:B563"/>
    <mergeCell ref="C539:C544"/>
    <mergeCell ref="C545:C550"/>
    <mergeCell ref="C551:C557"/>
    <mergeCell ref="C558:C563"/>
    <mergeCell ref="A514:A538"/>
    <mergeCell ref="B514:B538"/>
    <mergeCell ref="C514:C519"/>
    <mergeCell ref="C520:C525"/>
    <mergeCell ref="C526:C532"/>
    <mergeCell ref="C533:C538"/>
    <mergeCell ref="A489:A513"/>
    <mergeCell ref="B489:B513"/>
    <mergeCell ref="C489:C494"/>
    <mergeCell ref="C495:C500"/>
    <mergeCell ref="C501:C507"/>
    <mergeCell ref="C508:C513"/>
    <mergeCell ref="A464:A488"/>
    <mergeCell ref="B464:B488"/>
    <mergeCell ref="C464:C469"/>
    <mergeCell ref="C470:C475"/>
    <mergeCell ref="C476:C482"/>
    <mergeCell ref="C483:C488"/>
    <mergeCell ref="A439:A463"/>
    <mergeCell ref="B439:B463"/>
    <mergeCell ref="C439:C444"/>
    <mergeCell ref="C445:C450"/>
    <mergeCell ref="C451:C457"/>
    <mergeCell ref="C458:C463"/>
    <mergeCell ref="A414:A438"/>
    <mergeCell ref="B414:B438"/>
    <mergeCell ref="C414:C419"/>
    <mergeCell ref="C420:C425"/>
    <mergeCell ref="C426:C432"/>
    <mergeCell ref="C433:C438"/>
    <mergeCell ref="A389:A413"/>
    <mergeCell ref="B389:B413"/>
    <mergeCell ref="C389:C394"/>
    <mergeCell ref="C395:C400"/>
    <mergeCell ref="C401:C407"/>
    <mergeCell ref="C408:C413"/>
    <mergeCell ref="A364:A388"/>
    <mergeCell ref="B364:B388"/>
    <mergeCell ref="C364:C369"/>
    <mergeCell ref="C370:C375"/>
    <mergeCell ref="C376:C382"/>
    <mergeCell ref="C383:C388"/>
    <mergeCell ref="C226:C232"/>
    <mergeCell ref="A339:A363"/>
    <mergeCell ref="B339:B363"/>
    <mergeCell ref="C339:C344"/>
    <mergeCell ref="C345:C350"/>
    <mergeCell ref="C351:C357"/>
    <mergeCell ref="C358:C363"/>
    <mergeCell ref="A314:A338"/>
    <mergeCell ref="B314:B338"/>
    <mergeCell ref="C314:C319"/>
    <mergeCell ref="C320:C325"/>
    <mergeCell ref="C326:C332"/>
    <mergeCell ref="C333:C338"/>
    <mergeCell ref="C283:C288"/>
    <mergeCell ref="A289:A313"/>
    <mergeCell ref="B289:B313"/>
    <mergeCell ref="C289:C294"/>
    <mergeCell ref="C295:C300"/>
    <mergeCell ref="C176:C182"/>
    <mergeCell ref="A239:A263"/>
    <mergeCell ref="B239:B263"/>
    <mergeCell ref="C239:C244"/>
    <mergeCell ref="C245:C250"/>
    <mergeCell ref="C251:C257"/>
    <mergeCell ref="C258:C263"/>
    <mergeCell ref="A264:A288"/>
    <mergeCell ref="B264:B288"/>
    <mergeCell ref="C264:C269"/>
    <mergeCell ref="C270:C275"/>
    <mergeCell ref="C276:C282"/>
    <mergeCell ref="A64:A88"/>
    <mergeCell ref="A214:A238"/>
    <mergeCell ref="B214:B238"/>
    <mergeCell ref="C214:C219"/>
    <mergeCell ref="C220:C225"/>
    <mergeCell ref="C83:C88"/>
    <mergeCell ref="C183:C188"/>
    <mergeCell ref="A189:A213"/>
    <mergeCell ref="B189:B213"/>
    <mergeCell ref="C189:C194"/>
    <mergeCell ref="C195:C200"/>
    <mergeCell ref="C201:C207"/>
    <mergeCell ref="C208:C213"/>
    <mergeCell ref="C133:C138"/>
    <mergeCell ref="A139:A163"/>
    <mergeCell ref="B139:B163"/>
    <mergeCell ref="C139:C144"/>
    <mergeCell ref="C145:C150"/>
    <mergeCell ref="C151:C157"/>
    <mergeCell ref="C158:C163"/>
    <mergeCell ref="A164:A188"/>
    <mergeCell ref="B164:B188"/>
    <mergeCell ref="C164:C169"/>
    <mergeCell ref="C170:C175"/>
    <mergeCell ref="A39:A63"/>
    <mergeCell ref="B39:B63"/>
    <mergeCell ref="C39:C44"/>
    <mergeCell ref="C45:C50"/>
    <mergeCell ref="C51:C57"/>
    <mergeCell ref="C58:C63"/>
    <mergeCell ref="C14:C19"/>
    <mergeCell ref="C20:C25"/>
    <mergeCell ref="C26:C32"/>
    <mergeCell ref="C33:C38"/>
    <mergeCell ref="B14:B38"/>
    <mergeCell ref="V26:V31"/>
    <mergeCell ref="T32:T37"/>
    <mergeCell ref="B64:B88"/>
    <mergeCell ref="C64:C69"/>
    <mergeCell ref="C70:C75"/>
    <mergeCell ref="C76:C82"/>
    <mergeCell ref="J12:M12"/>
    <mergeCell ref="O14:O19"/>
    <mergeCell ref="R14:R19"/>
    <mergeCell ref="O20:O25"/>
    <mergeCell ref="P20:P25"/>
    <mergeCell ref="O26:O31"/>
    <mergeCell ref="U32:U37"/>
    <mergeCell ref="V32:V37"/>
    <mergeCell ref="V12:V13"/>
    <mergeCell ref="V14:V19"/>
    <mergeCell ref="V20:V25"/>
    <mergeCell ref="B12:B13"/>
    <mergeCell ref="C12:C13"/>
    <mergeCell ref="D12:D13"/>
    <mergeCell ref="E12:E13"/>
    <mergeCell ref="F12:I12"/>
    <mergeCell ref="O32:O37"/>
    <mergeCell ref="T14:T19"/>
    <mergeCell ref="P12:P13"/>
    <mergeCell ref="R12:R13"/>
    <mergeCell ref="S12:S13"/>
    <mergeCell ref="T12:U13"/>
    <mergeCell ref="S14:S37"/>
    <mergeCell ref="R20:R25"/>
    <mergeCell ref="P26:P31"/>
    <mergeCell ref="R26:R31"/>
    <mergeCell ref="P32:P37"/>
    <mergeCell ref="R32:R37"/>
    <mergeCell ref="P14:P19"/>
    <mergeCell ref="U14:U19"/>
    <mergeCell ref="T20:T25"/>
    <mergeCell ref="U20:U25"/>
    <mergeCell ref="T26:T31"/>
    <mergeCell ref="U26:U31"/>
    <mergeCell ref="A867:B867"/>
    <mergeCell ref="C867:D867"/>
    <mergeCell ref="A868:A872"/>
    <mergeCell ref="B868:B872"/>
    <mergeCell ref="C868:D872"/>
    <mergeCell ref="A1:S1"/>
    <mergeCell ref="A2:S2"/>
    <mergeCell ref="A3:S3"/>
    <mergeCell ref="A4:S4"/>
    <mergeCell ref="A12:A13"/>
    <mergeCell ref="A6:S6"/>
    <mergeCell ref="A7:S7"/>
    <mergeCell ref="A9:S9"/>
    <mergeCell ref="A114:A138"/>
    <mergeCell ref="B114:B138"/>
    <mergeCell ref="C114:C119"/>
    <mergeCell ref="C120:C125"/>
    <mergeCell ref="A89:A113"/>
    <mergeCell ref="B89:B113"/>
    <mergeCell ref="C89:C94"/>
    <mergeCell ref="C95:C100"/>
    <mergeCell ref="C101:C107"/>
    <mergeCell ref="C108:C113"/>
    <mergeCell ref="A14:A38"/>
  </mergeCells>
  <conditionalFormatting sqref="G14:I288 F289:I838 E14:E27 E32:E189 E191:E838 E190:F190">
    <cfRule type="cellIs" dxfId="658" priority="367" operator="equal">
      <formula>$I$8</formula>
    </cfRule>
  </conditionalFormatting>
  <conditionalFormatting sqref="Q19">
    <cfRule type="cellIs" dxfId="657" priority="245" operator="equal">
      <formula>#REF!</formula>
    </cfRule>
  </conditionalFormatting>
  <conditionalFormatting sqref="S14">
    <cfRule type="cellIs" dxfId="656" priority="243" operator="equal">
      <formula>$N$34</formula>
    </cfRule>
  </conditionalFormatting>
  <conditionalFormatting sqref="Q25">
    <cfRule type="cellIs" dxfId="655" priority="242" operator="equal">
      <formula>#REF!</formula>
    </cfRule>
  </conditionalFormatting>
  <conditionalFormatting sqref="S14">
    <cfRule type="cellIs" dxfId="654" priority="239" operator="equal">
      <formula>$T$12</formula>
    </cfRule>
  </conditionalFormatting>
  <conditionalFormatting sqref="A868">
    <cfRule type="cellIs" dxfId="653" priority="78" operator="equal">
      <formula>3</formula>
    </cfRule>
    <cfRule type="cellIs" dxfId="652" priority="79" operator="equal">
      <formula>2</formula>
    </cfRule>
    <cfRule type="cellIs" dxfId="651" priority="83" operator="equal">
      <formula>1</formula>
    </cfRule>
    <cfRule type="cellIs" dxfId="650" priority="84" operator="equal">
      <formula>4</formula>
    </cfRule>
    <cfRule type="cellIs" dxfId="649" priority="85" operator="equal">
      <formula>3</formula>
    </cfRule>
    <cfRule type="cellIs" dxfId="648" priority="86" operator="equal">
      <formula>2</formula>
    </cfRule>
    <cfRule type="cellIs" dxfId="647" priority="87" operator="equal">
      <formula>1</formula>
    </cfRule>
  </conditionalFormatting>
  <conditionalFormatting sqref="A868">
    <cfRule type="cellIs" dxfId="646" priority="80" operator="equal">
      <formula>4</formula>
    </cfRule>
    <cfRule type="cellIs" dxfId="645" priority="81" operator="equal">
      <formula>3</formula>
    </cfRule>
    <cfRule type="cellIs" dxfId="644" priority="82" operator="equal">
      <formula>2</formula>
    </cfRule>
  </conditionalFormatting>
  <conditionalFormatting sqref="A868:A872">
    <cfRule type="cellIs" dxfId="643" priority="77" operator="equal">
      <formula>2</formula>
    </cfRule>
  </conditionalFormatting>
  <conditionalFormatting sqref="T14">
    <cfRule type="cellIs" dxfId="642" priority="67" operator="equal">
      <formula>3</formula>
    </cfRule>
    <cfRule type="cellIs" dxfId="641" priority="68" operator="equal">
      <formula>2</formula>
    </cfRule>
    <cfRule type="cellIs" dxfId="640" priority="72" operator="equal">
      <formula>1</formula>
    </cfRule>
    <cfRule type="cellIs" dxfId="639" priority="73" operator="equal">
      <formula>4</formula>
    </cfRule>
    <cfRule type="cellIs" dxfId="638" priority="74" operator="equal">
      <formula>3</formula>
    </cfRule>
    <cfRule type="cellIs" dxfId="637" priority="75" operator="equal">
      <formula>2</formula>
    </cfRule>
    <cfRule type="cellIs" dxfId="636" priority="76" operator="equal">
      <formula>1</formula>
    </cfRule>
  </conditionalFormatting>
  <conditionalFormatting sqref="T14">
    <cfRule type="cellIs" dxfId="635" priority="69" operator="equal">
      <formula>4</formula>
    </cfRule>
    <cfRule type="cellIs" dxfId="634" priority="70" operator="equal">
      <formula>3</formula>
    </cfRule>
    <cfRule type="cellIs" dxfId="633" priority="71" operator="equal">
      <formula>2</formula>
    </cfRule>
  </conditionalFormatting>
  <conditionalFormatting sqref="T20">
    <cfRule type="cellIs" dxfId="632" priority="57" operator="equal">
      <formula>3</formula>
    </cfRule>
    <cfRule type="cellIs" dxfId="631" priority="58" operator="equal">
      <formula>2</formula>
    </cfRule>
    <cfRule type="cellIs" dxfId="630" priority="62" operator="equal">
      <formula>1</formula>
    </cfRule>
    <cfRule type="cellIs" dxfId="629" priority="63" operator="equal">
      <formula>4</formula>
    </cfRule>
    <cfRule type="cellIs" dxfId="628" priority="64" operator="equal">
      <formula>3</formula>
    </cfRule>
    <cfRule type="cellIs" dxfId="627" priority="65" operator="equal">
      <formula>2</formula>
    </cfRule>
    <cfRule type="cellIs" dxfId="626" priority="66" operator="equal">
      <formula>1</formula>
    </cfRule>
  </conditionalFormatting>
  <conditionalFormatting sqref="T20">
    <cfRule type="cellIs" dxfId="625" priority="59" operator="equal">
      <formula>4</formula>
    </cfRule>
    <cfRule type="cellIs" dxfId="624" priority="60" operator="equal">
      <formula>3</formula>
    </cfRule>
    <cfRule type="cellIs" dxfId="623" priority="61" operator="equal">
      <formula>2</formula>
    </cfRule>
  </conditionalFormatting>
  <conditionalFormatting sqref="T26">
    <cfRule type="cellIs" dxfId="622" priority="47" operator="equal">
      <formula>3</formula>
    </cfRule>
    <cfRule type="cellIs" dxfId="621" priority="48" operator="equal">
      <formula>2</formula>
    </cfRule>
    <cfRule type="cellIs" dxfId="620" priority="52" operator="equal">
      <formula>1</formula>
    </cfRule>
    <cfRule type="cellIs" dxfId="619" priority="53" operator="equal">
      <formula>4</formula>
    </cfRule>
    <cfRule type="cellIs" dxfId="618" priority="54" operator="equal">
      <formula>3</formula>
    </cfRule>
    <cfRule type="cellIs" dxfId="617" priority="55" operator="equal">
      <formula>2</formula>
    </cfRule>
    <cfRule type="cellIs" dxfId="616" priority="56" operator="equal">
      <formula>1</formula>
    </cfRule>
  </conditionalFormatting>
  <conditionalFormatting sqref="T26">
    <cfRule type="cellIs" dxfId="615" priority="49" operator="equal">
      <formula>4</formula>
    </cfRule>
    <cfRule type="cellIs" dxfId="614" priority="50" operator="equal">
      <formula>3</formula>
    </cfRule>
    <cfRule type="cellIs" dxfId="613" priority="51" operator="equal">
      <formula>2</formula>
    </cfRule>
  </conditionalFormatting>
  <conditionalFormatting sqref="T32">
    <cfRule type="cellIs" dxfId="612" priority="37" operator="equal">
      <formula>3</formula>
    </cfRule>
    <cfRule type="cellIs" dxfId="611" priority="38" operator="equal">
      <formula>2</formula>
    </cfRule>
    <cfRule type="cellIs" dxfId="610" priority="42" operator="equal">
      <formula>1</formula>
    </cfRule>
    <cfRule type="cellIs" dxfId="609" priority="43" operator="equal">
      <formula>4</formula>
    </cfRule>
    <cfRule type="cellIs" dxfId="608" priority="44" operator="equal">
      <formula>3</formula>
    </cfRule>
    <cfRule type="cellIs" dxfId="607" priority="45" operator="equal">
      <formula>2</formula>
    </cfRule>
    <cfRule type="cellIs" dxfId="606" priority="46" operator="equal">
      <formula>1</formula>
    </cfRule>
  </conditionalFormatting>
  <conditionalFormatting sqref="T32">
    <cfRule type="cellIs" dxfId="605" priority="39" operator="equal">
      <formula>4</formula>
    </cfRule>
    <cfRule type="cellIs" dxfId="604" priority="40" operator="equal">
      <formula>3</formula>
    </cfRule>
    <cfRule type="cellIs" dxfId="603" priority="41" operator="equal">
      <formula>2</formula>
    </cfRule>
  </conditionalFormatting>
  <conditionalFormatting sqref="E28:E31">
    <cfRule type="cellIs" dxfId="602" priority="33" operator="equal">
      <formula>$I$8</formula>
    </cfRule>
  </conditionalFormatting>
  <conditionalFormatting sqref="F14:F189">
    <cfRule type="cellIs" dxfId="601" priority="32" operator="equal">
      <formula>$I$8</formula>
    </cfRule>
  </conditionalFormatting>
  <conditionalFormatting sqref="F191:F288">
    <cfRule type="cellIs" dxfId="600" priority="31" operator="equal">
      <formula>$I$8</formula>
    </cfRule>
  </conditionalFormatting>
  <conditionalFormatting sqref="P14">
    <cfRule type="cellIs" dxfId="599" priority="27" operator="equal">
      <formula>$N$34</formula>
    </cfRule>
  </conditionalFormatting>
  <conditionalFormatting sqref="P20">
    <cfRule type="cellIs" dxfId="598" priority="26" operator="equal">
      <formula>$N$34</formula>
    </cfRule>
  </conditionalFormatting>
  <conditionalFormatting sqref="P14:P25">
    <cfRule type="cellIs" dxfId="597" priority="25" operator="equal">
      <formula>$T$12</formula>
    </cfRule>
  </conditionalFormatting>
  <conditionalFormatting sqref="P20">
    <cfRule type="cellIs" dxfId="596" priority="21" operator="equal">
      <formula>$N$34</formula>
    </cfRule>
  </conditionalFormatting>
  <conditionalFormatting sqref="R14">
    <cfRule type="cellIs" dxfId="595" priority="20" operator="equal">
      <formula>$N$34</formula>
    </cfRule>
  </conditionalFormatting>
  <conditionalFormatting sqref="R14:R19">
    <cfRule type="cellIs" dxfId="594" priority="19" operator="equal">
      <formula>$T$12</formula>
    </cfRule>
  </conditionalFormatting>
  <conditionalFormatting sqref="P20">
    <cfRule type="cellIs" dxfId="593" priority="13" operator="equal">
      <formula>$N$34</formula>
    </cfRule>
  </conditionalFormatting>
  <conditionalFormatting sqref="P26">
    <cfRule type="cellIs" dxfId="592" priority="12" operator="equal">
      <formula>$N$34</formula>
    </cfRule>
  </conditionalFormatting>
  <conditionalFormatting sqref="P26:P31">
    <cfRule type="cellIs" dxfId="591" priority="11" operator="equal">
      <formula>$T$12</formula>
    </cfRule>
  </conditionalFormatting>
  <conditionalFormatting sqref="R20">
    <cfRule type="cellIs" dxfId="590" priority="8" operator="equal">
      <formula>$N$34</formula>
    </cfRule>
  </conditionalFormatting>
  <conditionalFormatting sqref="R20:R25">
    <cfRule type="cellIs" dxfId="589" priority="7" operator="equal">
      <formula>$T$12</formula>
    </cfRule>
  </conditionalFormatting>
  <conditionalFormatting sqref="R26">
    <cfRule type="cellIs" dxfId="588" priority="6" operator="equal">
      <formula>$N$34</formula>
    </cfRule>
  </conditionalFormatting>
  <conditionalFormatting sqref="R26:R31">
    <cfRule type="cellIs" dxfId="587" priority="5" operator="equal">
      <formula>$T$12</formula>
    </cfRule>
  </conditionalFormatting>
  <conditionalFormatting sqref="R32">
    <cfRule type="cellIs" dxfId="586" priority="4" operator="equal">
      <formula>$N$34</formula>
    </cfRule>
  </conditionalFormatting>
  <conditionalFormatting sqref="R32:R37">
    <cfRule type="cellIs" dxfId="585" priority="3" operator="equal">
      <formula>$T$12</formula>
    </cfRule>
  </conditionalFormatting>
  <conditionalFormatting sqref="P32">
    <cfRule type="cellIs" dxfId="584" priority="2" operator="equal">
      <formula>$N$34</formula>
    </cfRule>
  </conditionalFormatting>
  <conditionalFormatting sqref="P32:P37">
    <cfRule type="cellIs" dxfId="583" priority="1" operator="equal">
      <formula>$T$12</formula>
    </cfRule>
  </conditionalFormatting>
  <dataValidations count="1">
    <dataValidation type="whole" allowBlank="1" showInputMessage="1" showErrorMessage="1" errorTitle="error" error="Solo acepta números enteros. " sqref="F14:I38 E21:E38 E39:I839">
      <formula1>0</formula1>
      <formula2>100000000000</formula2>
    </dataValidation>
  </dataValidations>
  <printOptions horizontalCentered="1"/>
  <pageMargins left="0.23622047244094491" right="0.23622047244094491" top="0.35433070866141736" bottom="0.55118110236220474" header="0.31496062992125984" footer="0.31496062992125984"/>
  <pageSetup scale="29" fitToHeight="0" orientation="landscape" r:id="rId1"/>
  <rowBreaks count="2" manualBreakCount="2">
    <brk id="88" max="21" man="1"/>
    <brk id="838" max="21" man="1"/>
  </row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'Base de Datos'!$I$259:$I$260</xm:f>
          </x14:formula1>
          <xm:sqref>A868:A872</xm:sqref>
        </x14:dataValidation>
        <x14:dataValidation type="list" allowBlank="1" showInputMessage="1" showErrorMessage="1">
          <x14:formula1>
            <xm:f>'Base de Datos'!$D$248:$D$251</xm:f>
          </x14:formula1>
          <xm:sqref>T14 T20 T26 T32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BB1B3D"/>
    <pageSetUpPr fitToPage="1"/>
  </sheetPr>
  <dimension ref="A2:U53"/>
  <sheetViews>
    <sheetView showGridLines="0" view="pageBreakPreview" zoomScale="80" zoomScaleNormal="70" zoomScaleSheetLayoutView="80" workbookViewId="0">
      <selection activeCell="G40" sqref="G40"/>
    </sheetView>
  </sheetViews>
  <sheetFormatPr baseColWidth="10" defaultColWidth="11" defaultRowHeight="15.75"/>
  <cols>
    <col min="1" max="1" width="12.875" style="57" customWidth="1"/>
    <col min="2" max="2" width="13.625" style="56" customWidth="1"/>
    <col min="3" max="3" width="12.875" style="56" customWidth="1"/>
    <col min="4" max="4" width="10.125" style="56" customWidth="1"/>
    <col min="5" max="5" width="5.375" style="58" customWidth="1"/>
    <col min="6" max="6" width="3.25" style="61" customWidth="1"/>
    <col min="7" max="7" width="33.125" style="57" customWidth="1"/>
    <col min="8" max="8" width="10" style="57" customWidth="1"/>
    <col min="9" max="9" width="34" style="57" customWidth="1"/>
    <col min="10" max="10" width="4.5" style="57" customWidth="1"/>
    <col min="11" max="11" width="3.25" style="61" customWidth="1"/>
    <col min="12" max="12" width="33.125" style="57" customWidth="1"/>
    <col min="13" max="13" width="10" style="57" customWidth="1"/>
    <col min="14" max="15" width="34" style="57" customWidth="1"/>
    <col min="16" max="16" width="3.875" style="292" customWidth="1"/>
    <col min="17" max="17" width="38" style="57" customWidth="1"/>
    <col min="18" max="18" width="39.625" style="57" customWidth="1"/>
    <col min="19" max="19" width="3.875" style="342" customWidth="1"/>
    <col min="20" max="20" width="38.375" style="57" customWidth="1"/>
    <col min="21" max="21" width="36.625" style="57" customWidth="1"/>
    <col min="22" max="16384" width="11" style="57"/>
  </cols>
  <sheetData>
    <row r="2" spans="1:21" s="28" customFormat="1" ht="19.5" customHeight="1">
      <c r="A2" s="566" t="s">
        <v>470</v>
      </c>
      <c r="B2" s="566"/>
      <c r="C2" s="566"/>
      <c r="D2" s="566"/>
      <c r="E2" s="566"/>
      <c r="F2" s="566"/>
      <c r="G2" s="566"/>
      <c r="H2" s="566"/>
      <c r="I2" s="566"/>
      <c r="J2" s="566"/>
      <c r="K2" s="566"/>
      <c r="L2" s="566"/>
      <c r="M2" s="566"/>
      <c r="N2" s="566"/>
      <c r="O2" s="566"/>
      <c r="P2" s="27"/>
      <c r="Q2" s="27"/>
      <c r="R2" s="27"/>
      <c r="S2" s="27"/>
    </row>
    <row r="3" spans="1:21" s="269" customFormat="1" ht="14.25" customHeight="1">
      <c r="A3" s="567" t="s">
        <v>471</v>
      </c>
      <c r="B3" s="567"/>
      <c r="C3" s="567"/>
      <c r="D3" s="567"/>
      <c r="E3" s="567"/>
      <c r="F3" s="567"/>
      <c r="G3" s="567"/>
      <c r="H3" s="567"/>
      <c r="I3" s="567"/>
      <c r="J3" s="567"/>
      <c r="K3" s="567"/>
      <c r="L3" s="567"/>
      <c r="M3" s="567"/>
      <c r="N3" s="567"/>
      <c r="O3" s="567"/>
      <c r="P3" s="27"/>
      <c r="Q3" s="278"/>
      <c r="R3" s="278"/>
      <c r="S3" s="27"/>
    </row>
    <row r="4" spans="1:21" s="269" customFormat="1" ht="14.25" customHeight="1">
      <c r="A4" s="567" t="s">
        <v>472</v>
      </c>
      <c r="B4" s="567"/>
      <c r="C4" s="567"/>
      <c r="D4" s="567"/>
      <c r="E4" s="567"/>
      <c r="F4" s="567"/>
      <c r="G4" s="567"/>
      <c r="H4" s="567"/>
      <c r="I4" s="567"/>
      <c r="J4" s="567"/>
      <c r="K4" s="567"/>
      <c r="L4" s="567"/>
      <c r="M4" s="567"/>
      <c r="N4" s="567"/>
      <c r="O4" s="567"/>
      <c r="P4" s="27"/>
      <c r="Q4" s="278"/>
      <c r="R4" s="278"/>
      <c r="S4" s="27"/>
    </row>
    <row r="5" spans="1:21" s="269" customFormat="1" ht="14.25" customHeight="1">
      <c r="A5" s="567" t="s">
        <v>514</v>
      </c>
      <c r="B5" s="567"/>
      <c r="C5" s="567"/>
      <c r="D5" s="567"/>
      <c r="E5" s="567"/>
      <c r="F5" s="567"/>
      <c r="G5" s="567"/>
      <c r="H5" s="567"/>
      <c r="I5" s="567"/>
      <c r="J5" s="567"/>
      <c r="K5" s="567"/>
      <c r="L5" s="567"/>
      <c r="M5" s="567"/>
      <c r="N5" s="567"/>
      <c r="O5" s="567"/>
      <c r="P5" s="27"/>
      <c r="Q5" s="295"/>
      <c r="R5" s="295"/>
      <c r="S5" s="311"/>
    </row>
    <row r="6" spans="1:21" s="269" customFormat="1" ht="16.5" customHeight="1">
      <c r="C6" s="270"/>
      <c r="D6" s="270"/>
      <c r="E6" s="270"/>
      <c r="F6" s="270"/>
      <c r="G6" s="270"/>
      <c r="H6" s="270"/>
      <c r="I6" s="270"/>
      <c r="J6" s="270"/>
      <c r="K6" s="270"/>
      <c r="L6" s="270"/>
      <c r="M6" s="270"/>
      <c r="N6" s="270"/>
      <c r="O6" s="414"/>
      <c r="P6" s="273"/>
      <c r="Q6" s="296"/>
      <c r="R6" s="296"/>
      <c r="S6" s="319"/>
      <c r="T6" s="291"/>
      <c r="U6" s="291"/>
    </row>
    <row r="7" spans="1:21" s="28" customFormat="1" ht="30" customHeight="1">
      <c r="A7" s="565" t="str">
        <f>CONCATENATE(Portada!A8:J8)</f>
        <v>Zacatecas</v>
      </c>
      <c r="B7" s="565"/>
      <c r="C7" s="565"/>
      <c r="D7" s="565"/>
      <c r="E7" s="565"/>
      <c r="F7" s="565"/>
      <c r="G7" s="565"/>
      <c r="H7" s="565"/>
      <c r="I7" s="565"/>
      <c r="J7" s="565"/>
      <c r="K7" s="565"/>
      <c r="L7" s="565"/>
      <c r="M7" s="565"/>
      <c r="N7" s="565"/>
      <c r="O7" s="413"/>
      <c r="P7" s="27"/>
      <c r="Q7" s="297"/>
      <c r="R7" s="297"/>
      <c r="S7" s="302"/>
      <c r="T7" s="277"/>
      <c r="U7" s="52"/>
    </row>
    <row r="8" spans="1:21" s="28" customFormat="1" ht="42.75" customHeight="1">
      <c r="A8" s="568" t="s">
        <v>816</v>
      </c>
      <c r="B8" s="568"/>
      <c r="C8" s="568"/>
      <c r="D8" s="568"/>
      <c r="E8" s="568"/>
      <c r="F8" s="568"/>
      <c r="G8" s="568"/>
      <c r="H8" s="568"/>
      <c r="I8" s="568"/>
      <c r="J8" s="568"/>
      <c r="K8" s="568"/>
      <c r="L8" s="568"/>
      <c r="M8" s="568"/>
      <c r="N8" s="568"/>
      <c r="O8" s="568"/>
      <c r="P8" s="27"/>
      <c r="Q8" s="298"/>
      <c r="R8" s="298"/>
      <c r="S8" s="311"/>
      <c r="T8" s="168"/>
      <c r="U8" s="52"/>
    </row>
    <row r="9" spans="1:21">
      <c r="T9" s="276"/>
      <c r="U9" s="276"/>
    </row>
    <row r="10" spans="1:21" ht="24.6" customHeight="1">
      <c r="A10" s="685" t="s">
        <v>557</v>
      </c>
      <c r="B10" s="685"/>
      <c r="C10" s="685"/>
      <c r="D10" s="685"/>
      <c r="E10" s="685"/>
      <c r="F10" s="685"/>
      <c r="G10" s="685"/>
      <c r="H10" s="685"/>
      <c r="I10" s="685"/>
      <c r="J10" s="685"/>
      <c r="K10" s="685"/>
      <c r="L10" s="685"/>
      <c r="M10" s="685"/>
      <c r="N10" s="685"/>
      <c r="O10" s="685"/>
    </row>
    <row r="11" spans="1:21" s="59" customFormat="1">
      <c r="B11" s="66"/>
      <c r="C11" s="66"/>
      <c r="D11" s="66"/>
      <c r="E11" s="68"/>
      <c r="F11" s="69"/>
      <c r="K11" s="69"/>
      <c r="P11" s="293"/>
      <c r="S11" s="322"/>
    </row>
    <row r="12" spans="1:21" s="59" customFormat="1" ht="15.75" customHeight="1">
      <c r="A12" s="70"/>
      <c r="B12" s="56"/>
      <c r="C12" s="56"/>
      <c r="D12" s="56"/>
      <c r="E12" s="58"/>
      <c r="F12" s="61"/>
      <c r="G12" s="57"/>
      <c r="H12" s="57"/>
      <c r="I12" s="57"/>
      <c r="J12" s="57"/>
      <c r="K12" s="61"/>
      <c r="L12" s="57"/>
      <c r="M12" s="57"/>
      <c r="N12" s="57"/>
      <c r="O12" s="57"/>
      <c r="P12" s="293"/>
      <c r="S12" s="322"/>
    </row>
    <row r="13" spans="1:21" ht="28.5" customHeight="1">
      <c r="A13" s="682" t="s">
        <v>0</v>
      </c>
      <c r="B13" s="682" t="s">
        <v>145</v>
      </c>
      <c r="C13" s="682" t="s">
        <v>146</v>
      </c>
      <c r="D13" s="683" t="s">
        <v>17</v>
      </c>
      <c r="G13" s="684" t="s">
        <v>145</v>
      </c>
      <c r="H13" s="684"/>
      <c r="I13" s="684"/>
      <c r="L13" s="679" t="s">
        <v>146</v>
      </c>
      <c r="M13" s="680"/>
      <c r="N13" s="681"/>
      <c r="O13" s="692" t="s">
        <v>739</v>
      </c>
      <c r="P13" s="686" t="s">
        <v>587</v>
      </c>
      <c r="Q13" s="687"/>
      <c r="R13" s="687"/>
      <c r="S13" s="687"/>
      <c r="T13" s="687"/>
      <c r="U13" s="688"/>
    </row>
    <row r="14" spans="1:21">
      <c r="A14" s="682"/>
      <c r="B14" s="682"/>
      <c r="C14" s="682"/>
      <c r="D14" s="683"/>
      <c r="E14" s="71"/>
      <c r="F14" s="72"/>
      <c r="G14" s="158"/>
      <c r="H14" s="158"/>
      <c r="I14" s="158"/>
      <c r="K14" s="158"/>
      <c r="L14" s="142"/>
      <c r="M14" s="142"/>
      <c r="N14" s="142"/>
      <c r="O14" s="693"/>
      <c r="P14" s="300"/>
      <c r="Q14" s="300"/>
      <c r="R14" s="297"/>
      <c r="S14" s="345"/>
    </row>
    <row r="15" spans="1:21" ht="45">
      <c r="A15" s="73" t="s">
        <v>3</v>
      </c>
      <c r="B15" s="558">
        <v>766</v>
      </c>
      <c r="C15" s="558">
        <v>726</v>
      </c>
      <c r="D15" s="75">
        <f>IFERROR(C15/B15,"")</f>
        <v>0.9477806788511749</v>
      </c>
      <c r="E15" s="76"/>
      <c r="G15" s="553" t="s">
        <v>815</v>
      </c>
      <c r="H15" s="557"/>
      <c r="I15" s="553" t="s">
        <v>814</v>
      </c>
      <c r="J15" s="559"/>
      <c r="K15" s="560"/>
      <c r="L15" s="553" t="s">
        <v>815</v>
      </c>
      <c r="M15" s="557"/>
      <c r="N15" s="553" t="s">
        <v>817</v>
      </c>
      <c r="O15" s="694"/>
      <c r="P15" s="676" t="s">
        <v>145</v>
      </c>
      <c r="Q15" s="677"/>
      <c r="R15" s="678"/>
      <c r="S15" s="678" t="s">
        <v>146</v>
      </c>
      <c r="T15" s="678"/>
      <c r="U15" s="678"/>
    </row>
    <row r="16" spans="1:21" ht="55.5" customHeight="1">
      <c r="A16" s="74" t="s">
        <v>4</v>
      </c>
      <c r="B16" s="558">
        <v>2702</v>
      </c>
      <c r="C16" s="558">
        <v>2534</v>
      </c>
      <c r="D16" s="75">
        <f>IFERROR(C16/B16,"")</f>
        <v>0.93782383419689119</v>
      </c>
      <c r="E16" s="77"/>
      <c r="F16" s="601">
        <v>1</v>
      </c>
      <c r="G16" s="642" t="s">
        <v>880</v>
      </c>
      <c r="I16" s="642" t="s">
        <v>882</v>
      </c>
      <c r="K16" s="601">
        <v>1</v>
      </c>
      <c r="L16" s="642" t="s">
        <v>884</v>
      </c>
      <c r="N16" s="642" t="s">
        <v>886</v>
      </c>
      <c r="O16" s="689"/>
      <c r="P16" s="581">
        <v>0</v>
      </c>
      <c r="Q16" s="584" t="str">
        <f>CONCATENATE(IF(P16=0,"",IF(P16=1,'Base de Datos'!$E$249,IF(P16=2,'Base de Datos'!$E$250,IF(P16=3,'Base de Datos'!$E$251)))))</f>
        <v/>
      </c>
      <c r="R16" s="675"/>
      <c r="S16" s="581">
        <v>0</v>
      </c>
      <c r="T16" s="584" t="str">
        <f>CONCATENATE(IF(S16=0,"",IF(S16=1,'Base de Datos'!$E$249,IF(S16=2,'Base de Datos'!$E$250,IF(S16=3,'Base de Datos'!$E$251)))))</f>
        <v/>
      </c>
      <c r="U16" s="675"/>
    </row>
    <row r="17" spans="1:21" ht="52.15" customHeight="1">
      <c r="A17" s="78" t="s">
        <v>5</v>
      </c>
      <c r="B17" s="558">
        <v>5473</v>
      </c>
      <c r="C17" s="558">
        <v>4761</v>
      </c>
      <c r="D17" s="75">
        <f>IFERROR(C17/B17,"")</f>
        <v>0.86990681527498626</v>
      </c>
      <c r="E17" s="77"/>
      <c r="F17" s="602"/>
      <c r="G17" s="644"/>
      <c r="H17" s="79"/>
      <c r="I17" s="644"/>
      <c r="K17" s="602"/>
      <c r="L17" s="644"/>
      <c r="M17" s="79"/>
      <c r="N17" s="644"/>
      <c r="O17" s="690"/>
      <c r="P17" s="583"/>
      <c r="Q17" s="586"/>
      <c r="R17" s="675"/>
      <c r="S17" s="583"/>
      <c r="T17" s="586"/>
      <c r="U17" s="675"/>
    </row>
    <row r="18" spans="1:21" ht="61.15" customHeight="1">
      <c r="A18" s="78" t="s">
        <v>6</v>
      </c>
      <c r="B18" s="558">
        <v>12345</v>
      </c>
      <c r="C18" s="558">
        <v>8200</v>
      </c>
      <c r="D18" s="75">
        <f>IFERROR(C18/B18,"")</f>
        <v>0.66423653300931551</v>
      </c>
      <c r="E18" s="77"/>
      <c r="F18" s="601">
        <v>2</v>
      </c>
      <c r="G18" s="642" t="s">
        <v>881</v>
      </c>
      <c r="H18" s="79"/>
      <c r="I18" s="642" t="s">
        <v>883</v>
      </c>
      <c r="K18" s="601">
        <v>2</v>
      </c>
      <c r="L18" s="642" t="s">
        <v>885</v>
      </c>
      <c r="M18" s="79"/>
      <c r="N18" s="642" t="s">
        <v>887</v>
      </c>
      <c r="O18" s="690"/>
      <c r="P18" s="581">
        <v>0</v>
      </c>
      <c r="Q18" s="584" t="str">
        <f>CONCATENATE(IF(P18=0,"",IF(P18=1,'Base de Datos'!$E$249,IF(P18=2,'Base de Datos'!$E$250,IF(P18=3,'Base de Datos'!$E$251)))))</f>
        <v/>
      </c>
      <c r="R18" s="675"/>
      <c r="S18" s="581">
        <v>0</v>
      </c>
      <c r="T18" s="584" t="str">
        <f>CONCATENATE(IF(S18=0,"",IF(S18=1,'Base de Datos'!$E$249,IF(S18=2,'Base de Datos'!$E$250,IF(S18=3,'Base de Datos'!$E$251)))))</f>
        <v/>
      </c>
      <c r="U18" s="675"/>
    </row>
    <row r="19" spans="1:21" ht="33.6" customHeight="1">
      <c r="A19" s="53" t="s">
        <v>7</v>
      </c>
      <c r="B19" s="53">
        <f>IF(SUM(B15:B18)=0,"",SUM(B15:B18))</f>
        <v>21286</v>
      </c>
      <c r="C19" s="53">
        <f>IF(SUM(C15:C18)=0,"",SUM(C15:C18))</f>
        <v>16221</v>
      </c>
      <c r="D19" s="80">
        <f>IFERROR(C19/B19,"")</f>
        <v>0.7620501738231702</v>
      </c>
      <c r="E19" s="77"/>
      <c r="F19" s="602"/>
      <c r="G19" s="644"/>
      <c r="H19" s="79"/>
      <c r="I19" s="644"/>
      <c r="K19" s="602"/>
      <c r="L19" s="644"/>
      <c r="M19" s="79"/>
      <c r="N19" s="644"/>
      <c r="O19" s="691"/>
      <c r="P19" s="583"/>
      <c r="Q19" s="586"/>
      <c r="R19" s="675"/>
      <c r="S19" s="583"/>
      <c r="T19" s="586"/>
      <c r="U19" s="675"/>
    </row>
    <row r="20" spans="1:21" ht="33.6" customHeight="1"/>
    <row r="24" spans="1:21" ht="25.5" customHeight="1">
      <c r="A24" s="714" t="s">
        <v>0</v>
      </c>
      <c r="B24" s="682" t="s">
        <v>147</v>
      </c>
      <c r="C24" s="682" t="s">
        <v>148</v>
      </c>
      <c r="D24" s="683" t="s">
        <v>17</v>
      </c>
      <c r="E24" s="65"/>
      <c r="G24" s="684" t="s">
        <v>147</v>
      </c>
      <c r="H24" s="684"/>
      <c r="I24" s="684"/>
      <c r="L24" s="684" t="s">
        <v>148</v>
      </c>
      <c r="M24" s="684"/>
      <c r="N24" s="684"/>
      <c r="O24" s="579" t="s">
        <v>739</v>
      </c>
      <c r="P24" s="686" t="s">
        <v>587</v>
      </c>
      <c r="Q24" s="687"/>
      <c r="R24" s="687"/>
      <c r="S24" s="687"/>
      <c r="T24" s="687"/>
      <c r="U24" s="688"/>
    </row>
    <row r="25" spans="1:21" ht="54" customHeight="1">
      <c r="A25" s="714"/>
      <c r="B25" s="682"/>
      <c r="C25" s="682"/>
      <c r="D25" s="683"/>
      <c r="E25" s="64"/>
      <c r="G25" s="553" t="s">
        <v>815</v>
      </c>
      <c r="H25" s="557"/>
      <c r="I25" s="553" t="s">
        <v>817</v>
      </c>
      <c r="J25" s="559"/>
      <c r="K25" s="560"/>
      <c r="L25" s="553" t="s">
        <v>815</v>
      </c>
      <c r="M25" s="557"/>
      <c r="N25" s="553" t="s">
        <v>814</v>
      </c>
      <c r="O25" s="579"/>
      <c r="P25" s="676" t="s">
        <v>147</v>
      </c>
      <c r="Q25" s="677"/>
      <c r="R25" s="678"/>
      <c r="S25" s="678" t="s">
        <v>148</v>
      </c>
      <c r="T25" s="678"/>
      <c r="U25" s="678"/>
    </row>
    <row r="26" spans="1:21" ht="55.9" customHeight="1">
      <c r="A26" s="73" t="s">
        <v>4</v>
      </c>
      <c r="B26" s="558">
        <v>226</v>
      </c>
      <c r="C26" s="558">
        <v>224</v>
      </c>
      <c r="D26" s="75">
        <f>IFERROR(C26/B26,"")</f>
        <v>0.99115044247787609</v>
      </c>
      <c r="E26" s="64"/>
      <c r="F26" s="601">
        <v>1</v>
      </c>
      <c r="G26" s="642" t="s">
        <v>888</v>
      </c>
      <c r="H26" s="81"/>
      <c r="I26" s="642" t="s">
        <v>890</v>
      </c>
      <c r="K26" s="601">
        <v>1</v>
      </c>
      <c r="L26" s="642" t="s">
        <v>892</v>
      </c>
      <c r="M26" s="81"/>
      <c r="N26" s="695" t="s">
        <v>893</v>
      </c>
      <c r="O26" s="689"/>
      <c r="P26" s="581">
        <v>0</v>
      </c>
      <c r="Q26" s="584" t="str">
        <f>CONCATENATE(IF(P26=0,"",IF(P26=1,'Base de Datos'!$E$249,IF(P26=2,'Base de Datos'!$E$250,IF(P26=3,'Base de Datos'!$E$251)))))</f>
        <v/>
      </c>
      <c r="R26" s="675"/>
      <c r="S26" s="581">
        <v>0</v>
      </c>
      <c r="T26" s="584" t="str">
        <f>CONCATENATE(IF(S26=0,"",IF(S26=1,'Base de Datos'!$E$249,IF(S26=2,'Base de Datos'!$E$250,IF(S26=3,'Base de Datos'!$E$251)))))</f>
        <v/>
      </c>
      <c r="U26" s="675"/>
    </row>
    <row r="27" spans="1:21" ht="73.900000000000006" customHeight="1">
      <c r="A27" s="74" t="s">
        <v>5</v>
      </c>
      <c r="B27" s="558">
        <v>3988</v>
      </c>
      <c r="C27" s="558">
        <v>3733</v>
      </c>
      <c r="D27" s="75">
        <f>IFERROR(C27/B27,"")</f>
        <v>0.93605817452357076</v>
      </c>
      <c r="E27" s="76"/>
      <c r="F27" s="602"/>
      <c r="G27" s="644"/>
      <c r="H27" s="82"/>
      <c r="I27" s="644"/>
      <c r="K27" s="602"/>
      <c r="L27" s="644"/>
      <c r="M27" s="82"/>
      <c r="N27" s="695"/>
      <c r="O27" s="690"/>
      <c r="P27" s="583"/>
      <c r="Q27" s="586"/>
      <c r="R27" s="675"/>
      <c r="S27" s="583"/>
      <c r="T27" s="586"/>
      <c r="U27" s="675"/>
    </row>
    <row r="28" spans="1:21" ht="72" customHeight="1">
      <c r="A28" s="78" t="s">
        <v>6</v>
      </c>
      <c r="B28" s="558">
        <v>11326</v>
      </c>
      <c r="C28" s="558">
        <v>8775</v>
      </c>
      <c r="D28" s="75">
        <f>IFERROR(C28/B28,"")</f>
        <v>0.77476602507504855</v>
      </c>
      <c r="E28" s="79"/>
      <c r="F28" s="601">
        <v>2</v>
      </c>
      <c r="G28" s="642" t="s">
        <v>889</v>
      </c>
      <c r="H28" s="82"/>
      <c r="I28" s="642" t="s">
        <v>891</v>
      </c>
      <c r="K28" s="601">
        <v>2</v>
      </c>
      <c r="L28" s="642" t="s">
        <v>885</v>
      </c>
      <c r="M28" s="82"/>
      <c r="N28" s="642" t="s">
        <v>887</v>
      </c>
      <c r="O28" s="690"/>
      <c r="P28" s="581">
        <v>0</v>
      </c>
      <c r="Q28" s="584" t="str">
        <f>CONCATENATE(IF(P28=0,"",IF(P28=1,'Base de Datos'!$E$249,IF(P28=2,'Base de Datos'!$E$250,IF(P28=3,'Base de Datos'!$E$251)))))</f>
        <v/>
      </c>
      <c r="R28" s="675"/>
      <c r="S28" s="581">
        <v>0</v>
      </c>
      <c r="T28" s="584" t="str">
        <f>CONCATENATE(IF(S28=0,"",IF(S28=1,'Base de Datos'!$E$249,IF(S28=2,'Base de Datos'!$E$250,IF(S28=3,'Base de Datos'!$E$251)))))</f>
        <v/>
      </c>
      <c r="U28" s="675"/>
    </row>
    <row r="29" spans="1:21" ht="33.6" customHeight="1">
      <c r="A29" s="53" t="s">
        <v>7</v>
      </c>
      <c r="B29" s="53">
        <f>IF(SUM(B25:B28)=0,"",SUM(B25:B28))</f>
        <v>15540</v>
      </c>
      <c r="C29" s="53">
        <f>IF(SUM(C25:C28)=0,"",SUM(C25:C28))</f>
        <v>12732</v>
      </c>
      <c r="D29" s="80">
        <f>IFERROR(C29/B29,"")</f>
        <v>0.81930501930501931</v>
      </c>
      <c r="E29" s="79"/>
      <c r="F29" s="602"/>
      <c r="G29" s="644"/>
      <c r="H29" s="83"/>
      <c r="I29" s="644"/>
      <c r="K29" s="602"/>
      <c r="L29" s="644"/>
      <c r="M29" s="83"/>
      <c r="N29" s="644"/>
      <c r="O29" s="691"/>
      <c r="P29" s="583"/>
      <c r="Q29" s="586"/>
      <c r="R29" s="675"/>
      <c r="S29" s="583"/>
      <c r="T29" s="586"/>
      <c r="U29" s="675"/>
    </row>
    <row r="30" spans="1:21" ht="33" customHeight="1">
      <c r="E30" s="79"/>
      <c r="F30" s="57"/>
    </row>
    <row r="31" spans="1:21" ht="33.6" customHeight="1">
      <c r="A31" s="59"/>
      <c r="B31" s="66"/>
      <c r="C31" s="66"/>
      <c r="D31" s="66"/>
      <c r="E31" s="68"/>
      <c r="F31" s="59"/>
      <c r="G31" s="59"/>
      <c r="H31" s="59"/>
      <c r="I31" s="59"/>
      <c r="J31" s="59"/>
      <c r="K31" s="69"/>
      <c r="L31" s="59"/>
      <c r="M31" s="59"/>
      <c r="N31" s="59"/>
      <c r="O31" s="59"/>
      <c r="P31" s="293"/>
      <c r="Q31" s="59"/>
      <c r="R31" s="59"/>
    </row>
    <row r="32" spans="1:21" s="59" customFormat="1" ht="17.25" customHeight="1">
      <c r="A32" s="713" t="s">
        <v>457</v>
      </c>
      <c r="B32" s="713"/>
      <c r="C32" s="713"/>
      <c r="D32" s="713"/>
      <c r="E32" s="713"/>
      <c r="F32" s="713"/>
      <c r="G32" s="713"/>
      <c r="H32" s="713"/>
      <c r="I32" s="713"/>
      <c r="K32" s="69"/>
      <c r="P32" s="293"/>
      <c r="S32" s="322"/>
    </row>
    <row r="33" spans="1:21" s="59" customFormat="1" ht="31.9" customHeight="1">
      <c r="A33" s="57"/>
      <c r="B33" s="56"/>
      <c r="C33" s="56"/>
      <c r="D33" s="56"/>
      <c r="E33" s="58"/>
      <c r="F33" s="61"/>
      <c r="K33" s="84"/>
      <c r="P33" s="292"/>
      <c r="Q33" s="57"/>
      <c r="R33" s="57"/>
      <c r="S33" s="322"/>
    </row>
    <row r="34" spans="1:21" ht="18.75" customHeight="1">
      <c r="A34" s="85" t="s">
        <v>149</v>
      </c>
      <c r="B34" s="684" t="s">
        <v>150</v>
      </c>
      <c r="C34" s="684"/>
      <c r="D34" s="684"/>
      <c r="E34" s="86"/>
      <c r="G34" s="684" t="s">
        <v>152</v>
      </c>
      <c r="H34" s="684"/>
      <c r="I34" s="684"/>
      <c r="J34" s="579" t="s">
        <v>736</v>
      </c>
      <c r="K34" s="579"/>
      <c r="L34" s="579"/>
      <c r="P34" s="686" t="s">
        <v>587</v>
      </c>
      <c r="Q34" s="687"/>
      <c r="R34" s="687"/>
      <c r="S34" s="687"/>
      <c r="T34" s="687"/>
      <c r="U34" s="688"/>
    </row>
    <row r="35" spans="1:21" ht="45">
      <c r="A35" s="87" t="s">
        <v>151</v>
      </c>
      <c r="B35" s="710">
        <v>22580</v>
      </c>
      <c r="C35" s="710"/>
      <c r="D35" s="710"/>
      <c r="E35" s="88"/>
      <c r="G35" s="553" t="s">
        <v>815</v>
      </c>
      <c r="H35" s="557"/>
      <c r="I35" s="553" t="s">
        <v>814</v>
      </c>
      <c r="J35" s="579"/>
      <c r="K35" s="579"/>
      <c r="L35" s="579"/>
      <c r="P35" s="294"/>
    </row>
    <row r="36" spans="1:21" ht="34.15" customHeight="1">
      <c r="A36" s="87" t="s">
        <v>153</v>
      </c>
      <c r="B36" s="710">
        <v>13848</v>
      </c>
      <c r="C36" s="710"/>
      <c r="D36" s="710"/>
      <c r="E36" s="88"/>
      <c r="F36" s="601">
        <v>1</v>
      </c>
      <c r="G36" s="642" t="s">
        <v>894</v>
      </c>
      <c r="H36" s="81"/>
      <c r="I36" s="711" t="s">
        <v>896</v>
      </c>
      <c r="J36" s="696"/>
      <c r="K36" s="697"/>
      <c r="L36" s="698"/>
      <c r="M36" s="89"/>
      <c r="N36" s="89"/>
      <c r="O36" s="420"/>
      <c r="P36" s="581">
        <v>0</v>
      </c>
      <c r="Q36" s="584" t="str">
        <f>CONCATENATE(IF(P36=0,"",IF(P36=1,'Base de Datos'!$E$249,IF(P36=2,'Base de Datos'!$E$250,IF(P36=3,'Base de Datos'!$E$251)))))</f>
        <v/>
      </c>
      <c r="R36" s="705"/>
    </row>
    <row r="37" spans="1:21" ht="49.15" customHeight="1">
      <c r="A37" s="87" t="s">
        <v>154</v>
      </c>
      <c r="B37" s="710">
        <v>14859</v>
      </c>
      <c r="C37" s="710"/>
      <c r="D37" s="710"/>
      <c r="E37" s="88"/>
      <c r="F37" s="602"/>
      <c r="G37" s="644"/>
      <c r="H37" s="82"/>
      <c r="I37" s="712"/>
      <c r="J37" s="699"/>
      <c r="K37" s="700"/>
      <c r="L37" s="701"/>
      <c r="P37" s="583"/>
      <c r="Q37" s="586"/>
      <c r="R37" s="706"/>
    </row>
    <row r="38" spans="1:21" ht="41.45" customHeight="1">
      <c r="A38" s="87" t="s">
        <v>155</v>
      </c>
      <c r="B38" s="710"/>
      <c r="C38" s="710"/>
      <c r="D38" s="710"/>
      <c r="E38" s="88"/>
      <c r="F38" s="601">
        <v>2</v>
      </c>
      <c r="G38" s="642" t="s">
        <v>895</v>
      </c>
      <c r="H38" s="82"/>
      <c r="I38" s="711" t="s">
        <v>897</v>
      </c>
      <c r="J38" s="699"/>
      <c r="K38" s="700"/>
      <c r="L38" s="701"/>
      <c r="P38" s="581">
        <v>0</v>
      </c>
      <c r="Q38" s="584" t="str">
        <f>CONCATENATE(IF(P38=0,"",IF(P38=1,'Base de Datos'!$E$249,IF(P38=2,'Base de Datos'!$E$250,IF(P38=3,'Base de Datos'!$E$251)))))</f>
        <v/>
      </c>
      <c r="R38" s="705"/>
    </row>
    <row r="39" spans="1:21" ht="51" customHeight="1">
      <c r="A39" s="87" t="s">
        <v>156</v>
      </c>
      <c r="B39" s="710"/>
      <c r="C39" s="710"/>
      <c r="D39" s="710"/>
      <c r="E39" s="88"/>
      <c r="F39" s="602"/>
      <c r="G39" s="644"/>
      <c r="H39" s="83"/>
      <c r="I39" s="712"/>
      <c r="J39" s="702"/>
      <c r="K39" s="703"/>
      <c r="L39" s="704"/>
      <c r="P39" s="583"/>
      <c r="Q39" s="586"/>
      <c r="R39" s="706"/>
    </row>
    <row r="40" spans="1:21" ht="33.6" customHeight="1">
      <c r="A40" s="87" t="s">
        <v>157</v>
      </c>
      <c r="B40" s="710"/>
      <c r="C40" s="710"/>
      <c r="D40" s="710"/>
      <c r="E40" s="88"/>
      <c r="H40" s="61"/>
      <c r="K40" s="57"/>
    </row>
    <row r="41" spans="1:21" ht="33.6" customHeight="1">
      <c r="A41" s="87" t="s">
        <v>158</v>
      </c>
      <c r="B41" s="710">
        <v>15306</v>
      </c>
      <c r="C41" s="710"/>
      <c r="D41" s="710"/>
      <c r="E41" s="88"/>
      <c r="H41" s="61"/>
      <c r="K41" s="57"/>
    </row>
    <row r="42" spans="1:21" ht="33.6" customHeight="1">
      <c r="A42" s="87" t="s">
        <v>159</v>
      </c>
      <c r="B42" s="710">
        <v>11436</v>
      </c>
      <c r="C42" s="710"/>
      <c r="D42" s="710"/>
      <c r="E42" s="88"/>
      <c r="H42" s="61"/>
      <c r="K42" s="57"/>
    </row>
    <row r="43" spans="1:21" ht="33.6" customHeight="1">
      <c r="A43" s="87" t="s">
        <v>160</v>
      </c>
      <c r="B43" s="710">
        <v>3342</v>
      </c>
      <c r="C43" s="710"/>
      <c r="D43" s="710"/>
      <c r="E43" s="88"/>
      <c r="H43" s="61"/>
      <c r="K43" s="57"/>
    </row>
    <row r="44" spans="1:21" ht="33.6" customHeight="1">
      <c r="A44" s="87" t="s">
        <v>161</v>
      </c>
      <c r="B44" s="710"/>
      <c r="C44" s="710"/>
      <c r="D44" s="710"/>
      <c r="E44" s="88"/>
      <c r="H44" s="61"/>
      <c r="K44" s="57"/>
    </row>
    <row r="45" spans="1:21" ht="33.6" customHeight="1">
      <c r="A45" s="87" t="s">
        <v>162</v>
      </c>
      <c r="B45" s="710"/>
      <c r="C45" s="710"/>
      <c r="D45" s="710"/>
      <c r="E45" s="88"/>
      <c r="H45" s="61"/>
      <c r="K45" s="57"/>
    </row>
    <row r="46" spans="1:21" ht="33.6" customHeight="1">
      <c r="A46" s="87" t="s">
        <v>163</v>
      </c>
      <c r="B46" s="710"/>
      <c r="C46" s="710"/>
      <c r="D46" s="710"/>
      <c r="E46" s="88"/>
      <c r="H46" s="61"/>
      <c r="K46" s="57"/>
    </row>
    <row r="47" spans="1:21" ht="33.6" customHeight="1">
      <c r="A47" s="87" t="s">
        <v>7</v>
      </c>
      <c r="B47" s="707">
        <f>IF(SUM(B35:D46)=0,"",SUM(B35:D46))</f>
        <v>81371</v>
      </c>
      <c r="C47" s="708"/>
      <c r="D47" s="709"/>
      <c r="E47" s="63"/>
      <c r="H47" s="61"/>
      <c r="K47" s="57"/>
    </row>
    <row r="48" spans="1:21" ht="27" customHeight="1"/>
    <row r="53" spans="6:6">
      <c r="F53" s="61" t="str">
        <f>IF(SUM(F49,F50,F51,F52)=0,"",SUM(F49,F50,F51,F52))</f>
        <v/>
      </c>
    </row>
  </sheetData>
  <sheetProtection password="CD91" sheet="1" objects="1" scenarios="1"/>
  <protectedRanges>
    <protectedRange sqref="B15:C18 G16:G19 I16:I19 L16:L19 N26:O29 B26:C28 G26:G29 I26:I29 L26:L29 G36:G39 B35:D46 N16:O19" name="Rango1"/>
  </protectedRanges>
  <mergeCells count="108">
    <mergeCell ref="F36:F37"/>
    <mergeCell ref="G36:G37"/>
    <mergeCell ref="I36:I37"/>
    <mergeCell ref="F38:F39"/>
    <mergeCell ref="C24:C25"/>
    <mergeCell ref="I18:I19"/>
    <mergeCell ref="B34:D34"/>
    <mergeCell ref="B35:D35"/>
    <mergeCell ref="I28:I29"/>
    <mergeCell ref="D24:D25"/>
    <mergeCell ref="A32:I32"/>
    <mergeCell ref="F28:F29"/>
    <mergeCell ref="G28:G29"/>
    <mergeCell ref="A24:A25"/>
    <mergeCell ref="B24:B25"/>
    <mergeCell ref="G24:I24"/>
    <mergeCell ref="G26:G27"/>
    <mergeCell ref="I26:I27"/>
    <mergeCell ref="F26:F27"/>
    <mergeCell ref="G34:I34"/>
    <mergeCell ref="G38:G39"/>
    <mergeCell ref="I38:I39"/>
    <mergeCell ref="B47:D47"/>
    <mergeCell ref="B36:D36"/>
    <mergeCell ref="B37:D37"/>
    <mergeCell ref="B38:D38"/>
    <mergeCell ref="B45:D45"/>
    <mergeCell ref="B46:D46"/>
    <mergeCell ref="B39:D39"/>
    <mergeCell ref="B40:D40"/>
    <mergeCell ref="B41:D41"/>
    <mergeCell ref="B42:D42"/>
    <mergeCell ref="B43:D43"/>
    <mergeCell ref="B44:D44"/>
    <mergeCell ref="J36:L39"/>
    <mergeCell ref="P36:P37"/>
    <mergeCell ref="J34:L35"/>
    <mergeCell ref="P34:U34"/>
    <mergeCell ref="O26:O29"/>
    <mergeCell ref="S26:S27"/>
    <mergeCell ref="T26:T27"/>
    <mergeCell ref="U26:U27"/>
    <mergeCell ref="S28:S29"/>
    <mergeCell ref="R36:R37"/>
    <mergeCell ref="R38:R39"/>
    <mergeCell ref="P38:P39"/>
    <mergeCell ref="Q36:Q37"/>
    <mergeCell ref="Q38:Q39"/>
    <mergeCell ref="L24:N24"/>
    <mergeCell ref="K26:K27"/>
    <mergeCell ref="L26:L27"/>
    <mergeCell ref="N26:N27"/>
    <mergeCell ref="K28:K29"/>
    <mergeCell ref="L28:L29"/>
    <mergeCell ref="N28:N29"/>
    <mergeCell ref="P26:P27"/>
    <mergeCell ref="P24:U24"/>
    <mergeCell ref="O24:O25"/>
    <mergeCell ref="Q26:Q27"/>
    <mergeCell ref="R26:R27"/>
    <mergeCell ref="P28:P29"/>
    <mergeCell ref="Q28:Q29"/>
    <mergeCell ref="R28:R29"/>
    <mergeCell ref="G16:G17"/>
    <mergeCell ref="F16:F17"/>
    <mergeCell ref="C13:C14"/>
    <mergeCell ref="D13:D14"/>
    <mergeCell ref="G13:I13"/>
    <mergeCell ref="A8:O8"/>
    <mergeCell ref="A10:O10"/>
    <mergeCell ref="P13:U13"/>
    <mergeCell ref="O16:O19"/>
    <mergeCell ref="O13:O15"/>
    <mergeCell ref="F18:F19"/>
    <mergeCell ref="G18:G19"/>
    <mergeCell ref="R18:R19"/>
    <mergeCell ref="P18:P19"/>
    <mergeCell ref="I16:I17"/>
    <mergeCell ref="L16:L17"/>
    <mergeCell ref="N16:N17"/>
    <mergeCell ref="Q18:Q19"/>
    <mergeCell ref="N18:N19"/>
    <mergeCell ref="K18:K19"/>
    <mergeCell ref="L18:L19"/>
    <mergeCell ref="A2:O2"/>
    <mergeCell ref="A3:O3"/>
    <mergeCell ref="A4:O4"/>
    <mergeCell ref="A5:O5"/>
    <mergeCell ref="T28:T29"/>
    <mergeCell ref="U28:U29"/>
    <mergeCell ref="P15:R15"/>
    <mergeCell ref="S15:U15"/>
    <mergeCell ref="S16:S17"/>
    <mergeCell ref="T16:T17"/>
    <mergeCell ref="U16:U17"/>
    <mergeCell ref="S18:S19"/>
    <mergeCell ref="T18:T19"/>
    <mergeCell ref="U18:U19"/>
    <mergeCell ref="P25:R25"/>
    <mergeCell ref="S25:U25"/>
    <mergeCell ref="R16:R17"/>
    <mergeCell ref="A7:N7"/>
    <mergeCell ref="Q16:Q17"/>
    <mergeCell ref="P16:P17"/>
    <mergeCell ref="L13:N13"/>
    <mergeCell ref="K16:K17"/>
    <mergeCell ref="A13:A14"/>
    <mergeCell ref="B13:B14"/>
  </mergeCells>
  <conditionalFormatting sqref="H26:H29 H17:H19 E35:E46">
    <cfRule type="cellIs" dxfId="582" priority="381" operator="equal">
      <formula>#REF!</formula>
    </cfRule>
  </conditionalFormatting>
  <conditionalFormatting sqref="M26:M29 M17:M19">
    <cfRule type="cellIs" dxfId="581" priority="356" operator="equal">
      <formula>#REF!</formula>
    </cfRule>
  </conditionalFormatting>
  <conditionalFormatting sqref="H36:H39">
    <cfRule type="cellIs" dxfId="580" priority="355" operator="equal">
      <formula>#REF!</formula>
    </cfRule>
  </conditionalFormatting>
  <conditionalFormatting sqref="O16 O26">
    <cfRule type="cellIs" dxfId="579" priority="354" operator="equal">
      <formula>$N$37</formula>
    </cfRule>
  </conditionalFormatting>
  <conditionalFormatting sqref="J36">
    <cfRule type="cellIs" dxfId="578" priority="222" operator="equal">
      <formula>$N$37</formula>
    </cfRule>
  </conditionalFormatting>
  <conditionalFormatting sqref="P16">
    <cfRule type="cellIs" dxfId="577" priority="129" operator="equal">
      <formula>3</formula>
    </cfRule>
    <cfRule type="cellIs" dxfId="576" priority="130" operator="equal">
      <formula>2</formula>
    </cfRule>
    <cfRule type="cellIs" dxfId="575" priority="134" operator="equal">
      <formula>1</formula>
    </cfRule>
    <cfRule type="cellIs" dxfId="574" priority="135" operator="equal">
      <formula>4</formula>
    </cfRule>
    <cfRule type="cellIs" dxfId="573" priority="136" operator="equal">
      <formula>3</formula>
    </cfRule>
    <cfRule type="cellIs" dxfId="572" priority="137" operator="equal">
      <formula>2</formula>
    </cfRule>
    <cfRule type="cellIs" dxfId="571" priority="138" operator="equal">
      <formula>1</formula>
    </cfRule>
  </conditionalFormatting>
  <conditionalFormatting sqref="P16">
    <cfRule type="cellIs" dxfId="570" priority="131" operator="equal">
      <formula>4</formula>
    </cfRule>
    <cfRule type="cellIs" dxfId="569" priority="132" operator="equal">
      <formula>3</formula>
    </cfRule>
    <cfRule type="cellIs" dxfId="568" priority="133" operator="equal">
      <formula>2</formula>
    </cfRule>
  </conditionalFormatting>
  <conditionalFormatting sqref="P18">
    <cfRule type="cellIs" dxfId="567" priority="119" operator="equal">
      <formula>3</formula>
    </cfRule>
    <cfRule type="cellIs" dxfId="566" priority="120" operator="equal">
      <formula>2</formula>
    </cfRule>
    <cfRule type="cellIs" dxfId="565" priority="124" operator="equal">
      <formula>1</formula>
    </cfRule>
    <cfRule type="cellIs" dxfId="564" priority="125" operator="equal">
      <formula>4</formula>
    </cfRule>
    <cfRule type="cellIs" dxfId="563" priority="126" operator="equal">
      <formula>3</formula>
    </cfRule>
    <cfRule type="cellIs" dxfId="562" priority="127" operator="equal">
      <formula>2</formula>
    </cfRule>
    <cfRule type="cellIs" dxfId="561" priority="128" operator="equal">
      <formula>1</formula>
    </cfRule>
  </conditionalFormatting>
  <conditionalFormatting sqref="P18">
    <cfRule type="cellIs" dxfId="560" priority="121" operator="equal">
      <formula>4</formula>
    </cfRule>
    <cfRule type="cellIs" dxfId="559" priority="122" operator="equal">
      <formula>3</formula>
    </cfRule>
    <cfRule type="cellIs" dxfId="558" priority="123" operator="equal">
      <formula>2</formula>
    </cfRule>
  </conditionalFormatting>
  <conditionalFormatting sqref="S16">
    <cfRule type="cellIs" dxfId="557" priority="109" operator="equal">
      <formula>3</formula>
    </cfRule>
    <cfRule type="cellIs" dxfId="556" priority="110" operator="equal">
      <formula>2</formula>
    </cfRule>
    <cfRule type="cellIs" dxfId="555" priority="114" operator="equal">
      <formula>1</formula>
    </cfRule>
    <cfRule type="cellIs" dxfId="554" priority="115" operator="equal">
      <formula>4</formula>
    </cfRule>
    <cfRule type="cellIs" dxfId="553" priority="116" operator="equal">
      <formula>3</formula>
    </cfRule>
    <cfRule type="cellIs" dxfId="552" priority="117" operator="equal">
      <formula>2</formula>
    </cfRule>
    <cfRule type="cellIs" dxfId="551" priority="118" operator="equal">
      <formula>1</formula>
    </cfRule>
  </conditionalFormatting>
  <conditionalFormatting sqref="S16">
    <cfRule type="cellIs" dxfId="550" priority="111" operator="equal">
      <formula>4</formula>
    </cfRule>
    <cfRule type="cellIs" dxfId="549" priority="112" operator="equal">
      <formula>3</formula>
    </cfRule>
    <cfRule type="cellIs" dxfId="548" priority="113" operator="equal">
      <formula>2</formula>
    </cfRule>
  </conditionalFormatting>
  <conditionalFormatting sqref="S18">
    <cfRule type="cellIs" dxfId="547" priority="99" operator="equal">
      <formula>3</formula>
    </cfRule>
    <cfRule type="cellIs" dxfId="546" priority="100" operator="equal">
      <formula>2</formula>
    </cfRule>
    <cfRule type="cellIs" dxfId="545" priority="104" operator="equal">
      <formula>1</formula>
    </cfRule>
    <cfRule type="cellIs" dxfId="544" priority="105" operator="equal">
      <formula>4</formula>
    </cfRule>
    <cfRule type="cellIs" dxfId="543" priority="106" operator="equal">
      <formula>3</formula>
    </cfRule>
    <cfRule type="cellIs" dxfId="542" priority="107" operator="equal">
      <formula>2</formula>
    </cfRule>
    <cfRule type="cellIs" dxfId="541" priority="108" operator="equal">
      <formula>1</formula>
    </cfRule>
  </conditionalFormatting>
  <conditionalFormatting sqref="S18">
    <cfRule type="cellIs" dxfId="540" priority="101" operator="equal">
      <formula>4</formula>
    </cfRule>
    <cfRule type="cellIs" dxfId="539" priority="102" operator="equal">
      <formula>3</formula>
    </cfRule>
    <cfRule type="cellIs" dxfId="538" priority="103" operator="equal">
      <formula>2</formula>
    </cfRule>
  </conditionalFormatting>
  <conditionalFormatting sqref="P26">
    <cfRule type="cellIs" dxfId="537" priority="89" operator="equal">
      <formula>3</formula>
    </cfRule>
    <cfRule type="cellIs" dxfId="536" priority="90" operator="equal">
      <formula>2</formula>
    </cfRule>
    <cfRule type="cellIs" dxfId="535" priority="94" operator="equal">
      <formula>1</formula>
    </cfRule>
    <cfRule type="cellIs" dxfId="534" priority="95" operator="equal">
      <formula>4</formula>
    </cfRule>
    <cfRule type="cellIs" dxfId="533" priority="96" operator="equal">
      <formula>3</formula>
    </cfRule>
    <cfRule type="cellIs" dxfId="532" priority="97" operator="equal">
      <formula>2</formula>
    </cfRule>
    <cfRule type="cellIs" dxfId="531" priority="98" operator="equal">
      <formula>1</formula>
    </cfRule>
  </conditionalFormatting>
  <conditionalFormatting sqref="P26">
    <cfRule type="cellIs" dxfId="530" priority="91" operator="equal">
      <formula>4</formula>
    </cfRule>
    <cfRule type="cellIs" dxfId="529" priority="92" operator="equal">
      <formula>3</formula>
    </cfRule>
    <cfRule type="cellIs" dxfId="528" priority="93" operator="equal">
      <formula>2</formula>
    </cfRule>
  </conditionalFormatting>
  <conditionalFormatting sqref="S26">
    <cfRule type="cellIs" dxfId="527" priority="79" operator="equal">
      <formula>3</formula>
    </cfRule>
    <cfRule type="cellIs" dxfId="526" priority="80" operator="equal">
      <formula>2</formula>
    </cfRule>
    <cfRule type="cellIs" dxfId="525" priority="84" operator="equal">
      <formula>1</formula>
    </cfRule>
    <cfRule type="cellIs" dxfId="524" priority="85" operator="equal">
      <formula>4</formula>
    </cfRule>
    <cfRule type="cellIs" dxfId="523" priority="86" operator="equal">
      <formula>3</formula>
    </cfRule>
    <cfRule type="cellIs" dxfId="522" priority="87" operator="equal">
      <formula>2</formula>
    </cfRule>
    <cfRule type="cellIs" dxfId="521" priority="88" operator="equal">
      <formula>1</formula>
    </cfRule>
  </conditionalFormatting>
  <conditionalFormatting sqref="S26">
    <cfRule type="cellIs" dxfId="520" priority="81" operator="equal">
      <formula>4</formula>
    </cfRule>
    <cfRule type="cellIs" dxfId="519" priority="82" operator="equal">
      <formula>3</formula>
    </cfRule>
    <cfRule type="cellIs" dxfId="518" priority="83" operator="equal">
      <formula>2</formula>
    </cfRule>
  </conditionalFormatting>
  <conditionalFormatting sqref="P28">
    <cfRule type="cellIs" dxfId="517" priority="69" operator="equal">
      <formula>3</formula>
    </cfRule>
    <cfRule type="cellIs" dxfId="516" priority="70" operator="equal">
      <formula>2</formula>
    </cfRule>
    <cfRule type="cellIs" dxfId="515" priority="74" operator="equal">
      <formula>1</formula>
    </cfRule>
    <cfRule type="cellIs" dxfId="514" priority="75" operator="equal">
      <formula>4</formula>
    </cfRule>
    <cfRule type="cellIs" dxfId="513" priority="76" operator="equal">
      <formula>3</formula>
    </cfRule>
    <cfRule type="cellIs" dxfId="512" priority="77" operator="equal">
      <formula>2</formula>
    </cfRule>
    <cfRule type="cellIs" dxfId="511" priority="78" operator="equal">
      <formula>1</formula>
    </cfRule>
  </conditionalFormatting>
  <conditionalFormatting sqref="P28">
    <cfRule type="cellIs" dxfId="510" priority="71" operator="equal">
      <formula>4</formula>
    </cfRule>
    <cfRule type="cellIs" dxfId="509" priority="72" operator="equal">
      <formula>3</formula>
    </cfRule>
    <cfRule type="cellIs" dxfId="508" priority="73" operator="equal">
      <formula>2</formula>
    </cfRule>
  </conditionalFormatting>
  <conditionalFormatting sqref="S28">
    <cfRule type="cellIs" dxfId="507" priority="59" operator="equal">
      <formula>3</formula>
    </cfRule>
    <cfRule type="cellIs" dxfId="506" priority="60" operator="equal">
      <formula>2</formula>
    </cfRule>
    <cfRule type="cellIs" dxfId="505" priority="64" operator="equal">
      <formula>1</formula>
    </cfRule>
    <cfRule type="cellIs" dxfId="504" priority="65" operator="equal">
      <formula>4</formula>
    </cfRule>
    <cfRule type="cellIs" dxfId="503" priority="66" operator="equal">
      <formula>3</formula>
    </cfRule>
    <cfRule type="cellIs" dxfId="502" priority="67" operator="equal">
      <formula>2</formula>
    </cfRule>
    <cfRule type="cellIs" dxfId="501" priority="68" operator="equal">
      <formula>1</formula>
    </cfRule>
  </conditionalFormatting>
  <conditionalFormatting sqref="S28">
    <cfRule type="cellIs" dxfId="500" priority="61" operator="equal">
      <formula>4</formula>
    </cfRule>
    <cfRule type="cellIs" dxfId="499" priority="62" operator="equal">
      <formula>3</formula>
    </cfRule>
    <cfRule type="cellIs" dxfId="498" priority="63" operator="equal">
      <formula>2</formula>
    </cfRule>
  </conditionalFormatting>
  <conditionalFormatting sqref="P36">
    <cfRule type="cellIs" dxfId="497" priority="49" operator="equal">
      <formula>3</formula>
    </cfRule>
    <cfRule type="cellIs" dxfId="496" priority="50" operator="equal">
      <formula>2</formula>
    </cfRule>
    <cfRule type="cellIs" dxfId="495" priority="54" operator="equal">
      <formula>1</formula>
    </cfRule>
    <cfRule type="cellIs" dxfId="494" priority="55" operator="equal">
      <formula>4</formula>
    </cfRule>
    <cfRule type="cellIs" dxfId="493" priority="56" operator="equal">
      <formula>3</formula>
    </cfRule>
    <cfRule type="cellIs" dxfId="492" priority="57" operator="equal">
      <formula>2</formula>
    </cfRule>
    <cfRule type="cellIs" dxfId="491" priority="58" operator="equal">
      <formula>1</formula>
    </cfRule>
  </conditionalFormatting>
  <conditionalFormatting sqref="P36">
    <cfRule type="cellIs" dxfId="490" priority="51" operator="equal">
      <formula>4</formula>
    </cfRule>
    <cfRule type="cellIs" dxfId="489" priority="52" operator="equal">
      <formula>3</formula>
    </cfRule>
    <cfRule type="cellIs" dxfId="488" priority="53" operator="equal">
      <formula>2</formula>
    </cfRule>
  </conditionalFormatting>
  <conditionalFormatting sqref="P38">
    <cfRule type="cellIs" dxfId="487" priority="39" operator="equal">
      <formula>3</formula>
    </cfRule>
    <cfRule type="cellIs" dxfId="486" priority="40" operator="equal">
      <formula>2</formula>
    </cfRule>
    <cfRule type="cellIs" dxfId="485" priority="44" operator="equal">
      <formula>1</formula>
    </cfRule>
    <cfRule type="cellIs" dxfId="484" priority="45" operator="equal">
      <formula>4</formula>
    </cfRule>
    <cfRule type="cellIs" dxfId="483" priority="46" operator="equal">
      <formula>3</formula>
    </cfRule>
    <cfRule type="cellIs" dxfId="482" priority="47" operator="equal">
      <formula>2</formula>
    </cfRule>
    <cfRule type="cellIs" dxfId="481" priority="48" operator="equal">
      <formula>1</formula>
    </cfRule>
  </conditionalFormatting>
  <conditionalFormatting sqref="P38">
    <cfRule type="cellIs" dxfId="480" priority="41" operator="equal">
      <formula>4</formula>
    </cfRule>
    <cfRule type="cellIs" dxfId="479" priority="42" operator="equal">
      <formula>3</formula>
    </cfRule>
    <cfRule type="cellIs" dxfId="478" priority="43" operator="equal">
      <formula>2</formula>
    </cfRule>
  </conditionalFormatting>
  <conditionalFormatting sqref="B15:C18">
    <cfRule type="cellIs" dxfId="477" priority="23" operator="equal">
      <formula>#REF!</formula>
    </cfRule>
  </conditionalFormatting>
  <conditionalFormatting sqref="B15:C18">
    <cfRule type="cellIs" dxfId="476" priority="22" operator="equal">
      <formula>$O$10</formula>
    </cfRule>
  </conditionalFormatting>
  <conditionalFormatting sqref="G16:G19">
    <cfRule type="cellIs" dxfId="475" priority="21" operator="equal">
      <formula>$N$37</formula>
    </cfRule>
  </conditionalFormatting>
  <conditionalFormatting sqref="I16:I19">
    <cfRule type="cellIs" dxfId="474" priority="20" operator="equal">
      <formula>$N$37</formula>
    </cfRule>
  </conditionalFormatting>
  <conditionalFormatting sqref="L16:L17">
    <cfRule type="cellIs" dxfId="473" priority="19" operator="equal">
      <formula>$N$37</formula>
    </cfRule>
  </conditionalFormatting>
  <conditionalFormatting sqref="L18:L19">
    <cfRule type="cellIs" dxfId="472" priority="18" operator="equal">
      <formula>$N$37</formula>
    </cfRule>
  </conditionalFormatting>
  <conditionalFormatting sqref="N16:N17">
    <cfRule type="cellIs" dxfId="471" priority="17" operator="equal">
      <formula>$N$37</formula>
    </cfRule>
  </conditionalFormatting>
  <conditionalFormatting sqref="N18:N19">
    <cfRule type="cellIs" dxfId="470" priority="16" operator="equal">
      <formula>$N$37</formula>
    </cfRule>
  </conditionalFormatting>
  <conditionalFormatting sqref="B26:C28">
    <cfRule type="cellIs" dxfId="469" priority="15" operator="equal">
      <formula>#REF!</formula>
    </cfRule>
  </conditionalFormatting>
  <conditionalFormatting sqref="B26:C28">
    <cfRule type="cellIs" dxfId="468" priority="14" operator="equal">
      <formula>$P$1</formula>
    </cfRule>
  </conditionalFormatting>
  <conditionalFormatting sqref="G26:G29">
    <cfRule type="cellIs" dxfId="467" priority="13" operator="equal">
      <formula>$N$37</formula>
    </cfRule>
  </conditionalFormatting>
  <conditionalFormatting sqref="I26:I29">
    <cfRule type="cellIs" dxfId="466" priority="12" operator="equal">
      <formula>$N$37</formula>
    </cfRule>
  </conditionalFormatting>
  <conditionalFormatting sqref="L26:L27">
    <cfRule type="cellIs" dxfId="465" priority="11" operator="equal">
      <formula>$N$37</formula>
    </cfRule>
  </conditionalFormatting>
  <conditionalFormatting sqref="L28:L29">
    <cfRule type="cellIs" dxfId="464" priority="10" operator="equal">
      <formula>$N$37</formula>
    </cfRule>
  </conditionalFormatting>
  <conditionalFormatting sqref="N26:N27">
    <cfRule type="cellIs" dxfId="463" priority="9" operator="equal">
      <formula>$N$37</formula>
    </cfRule>
  </conditionalFormatting>
  <conditionalFormatting sqref="N28:N29">
    <cfRule type="cellIs" dxfId="462" priority="8" operator="equal">
      <formula>$N$37</formula>
    </cfRule>
  </conditionalFormatting>
  <conditionalFormatting sqref="B38:D46">
    <cfRule type="cellIs" dxfId="461" priority="7" operator="equal">
      <formula>#REF!</formula>
    </cfRule>
  </conditionalFormatting>
  <conditionalFormatting sqref="B38:D46">
    <cfRule type="cellIs" dxfId="460" priority="6" operator="equal">
      <formula>$L$40</formula>
    </cfRule>
  </conditionalFormatting>
  <conditionalFormatting sqref="B35:D37">
    <cfRule type="cellIs" dxfId="459" priority="5" operator="equal">
      <formula>#REF!</formula>
    </cfRule>
  </conditionalFormatting>
  <conditionalFormatting sqref="B35:D37">
    <cfRule type="cellIs" dxfId="458" priority="4" operator="equal">
      <formula>$L$40</formula>
    </cfRule>
  </conditionalFormatting>
  <conditionalFormatting sqref="G38:G39">
    <cfRule type="cellIs" dxfId="457" priority="3" operator="equal">
      <formula>$N$37</formula>
    </cfRule>
  </conditionalFormatting>
  <conditionalFormatting sqref="G36:G37">
    <cfRule type="cellIs" dxfId="456" priority="2" operator="equal">
      <formula>$N$37</formula>
    </cfRule>
  </conditionalFormatting>
  <conditionalFormatting sqref="I36:I39">
    <cfRule type="cellIs" dxfId="455" priority="1" operator="equal">
      <formula>$N$37</formula>
    </cfRule>
  </conditionalFormatting>
  <pageMargins left="0.23622047244094491" right="0.23622047244094491" top="0.74803149606299213" bottom="0.74803149606299213" header="0.31496062992125984" footer="0.31496062992125984"/>
  <pageSetup scale="29" fitToHeight="0" orientation="landscape" r:id="rId1"/>
  <rowBreaks count="1" manualBreakCount="1">
    <brk id="20" max="19"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'Base de Datos'!$D$248:$D$251</xm:f>
          </x14:formula1>
          <xm:sqref>P16 P18 S16 S18 P26 S26 P28 S28 P36 P38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BB1B3D"/>
  </sheetPr>
  <dimension ref="A2:T224"/>
  <sheetViews>
    <sheetView showGridLines="0" view="pageBreakPreview" zoomScale="85" zoomScaleNormal="80" zoomScaleSheetLayoutView="85" workbookViewId="0">
      <selection activeCell="H15" sqref="H15"/>
    </sheetView>
  </sheetViews>
  <sheetFormatPr baseColWidth="10" defaultColWidth="11" defaultRowHeight="15.75"/>
  <cols>
    <col min="1" max="1" width="5.875" style="59" customWidth="1"/>
    <col min="2" max="2" width="11" style="59"/>
    <col min="3" max="3" width="37.75" style="59" customWidth="1"/>
    <col min="4" max="4" width="13.5" style="59" bestFit="1" customWidth="1"/>
    <col min="5" max="5" width="13.25" style="59" bestFit="1" customWidth="1"/>
    <col min="6" max="6" width="16.375" style="59" customWidth="1"/>
    <col min="7" max="7" width="12.75" style="59" customWidth="1"/>
    <col min="8" max="8" width="42.25" style="59" customWidth="1"/>
    <col min="9" max="9" width="42.25" style="68" customWidth="1"/>
    <col min="10" max="10" width="2.875" style="66" customWidth="1"/>
    <col min="11" max="11" width="40.5" style="59" customWidth="1"/>
    <col min="12" max="12" width="8.75" style="59" customWidth="1"/>
    <col min="13" max="13" width="40.5" style="59" customWidth="1"/>
    <col min="14" max="14" width="3.75" style="293" customWidth="1"/>
    <col min="15" max="15" width="35" style="59" customWidth="1"/>
    <col min="16" max="16" width="4.625" style="59" customWidth="1"/>
    <col min="17" max="17" width="36.875" style="59" customWidth="1"/>
    <col min="18" max="18" width="37.875" style="59" customWidth="1"/>
    <col min="19" max="19" width="15.875" style="59" customWidth="1"/>
    <col min="20" max="16384" width="11" style="59"/>
  </cols>
  <sheetData>
    <row r="2" spans="1:20" s="28" customFormat="1" ht="19.5" customHeight="1">
      <c r="A2" s="566" t="s">
        <v>470</v>
      </c>
      <c r="B2" s="566"/>
      <c r="C2" s="566"/>
      <c r="D2" s="566"/>
      <c r="E2" s="566"/>
      <c r="F2" s="566"/>
      <c r="G2" s="566"/>
      <c r="H2" s="566"/>
      <c r="I2" s="566"/>
      <c r="J2" s="566"/>
      <c r="K2" s="566"/>
      <c r="L2" s="566"/>
      <c r="M2" s="566"/>
      <c r="N2" s="27"/>
      <c r="O2" s="27"/>
      <c r="P2" s="27"/>
      <c r="Q2" s="27"/>
      <c r="R2" s="27"/>
    </row>
    <row r="3" spans="1:20" s="269" customFormat="1" ht="14.25" customHeight="1">
      <c r="A3" s="567" t="s">
        <v>471</v>
      </c>
      <c r="B3" s="567"/>
      <c r="C3" s="567"/>
      <c r="D3" s="567"/>
      <c r="E3" s="567"/>
      <c r="F3" s="567"/>
      <c r="G3" s="567"/>
      <c r="H3" s="567"/>
      <c r="I3" s="567"/>
      <c r="J3" s="567"/>
      <c r="K3" s="567"/>
      <c r="L3" s="567"/>
      <c r="M3" s="567"/>
      <c r="N3" s="566"/>
      <c r="O3" s="566"/>
      <c r="P3" s="278"/>
      <c r="Q3" s="278"/>
      <c r="R3" s="278"/>
    </row>
    <row r="4" spans="1:20" s="269" customFormat="1" ht="14.25" customHeight="1">
      <c r="A4" s="567" t="s">
        <v>472</v>
      </c>
      <c r="B4" s="567"/>
      <c r="C4" s="567"/>
      <c r="D4" s="567"/>
      <c r="E4" s="567"/>
      <c r="F4" s="567"/>
      <c r="G4" s="567"/>
      <c r="H4" s="567"/>
      <c r="I4" s="567"/>
      <c r="J4" s="567"/>
      <c r="K4" s="567"/>
      <c r="L4" s="567"/>
      <c r="M4" s="567"/>
      <c r="N4" s="566"/>
      <c r="O4" s="566"/>
      <c r="P4" s="278"/>
      <c r="Q4" s="278"/>
      <c r="R4" s="278"/>
    </row>
    <row r="5" spans="1:20" s="269" customFormat="1" ht="14.25" customHeight="1">
      <c r="A5" s="567" t="s">
        <v>514</v>
      </c>
      <c r="B5" s="567"/>
      <c r="C5" s="567"/>
      <c r="D5" s="567"/>
      <c r="E5" s="567"/>
      <c r="F5" s="567"/>
      <c r="G5" s="567"/>
      <c r="H5" s="567"/>
      <c r="I5" s="567"/>
      <c r="J5" s="567"/>
      <c r="K5" s="567"/>
      <c r="L5" s="567"/>
      <c r="M5" s="567"/>
      <c r="N5" s="566"/>
      <c r="O5" s="566"/>
      <c r="P5" s="278"/>
      <c r="Q5" s="278"/>
      <c r="R5" s="278"/>
    </row>
    <row r="6" spans="1:20" s="269" customFormat="1" ht="16.5" customHeight="1">
      <c r="C6" s="270"/>
      <c r="D6" s="270"/>
      <c r="E6" s="270"/>
      <c r="F6" s="270"/>
      <c r="G6" s="270"/>
      <c r="H6" s="270"/>
      <c r="I6" s="402"/>
      <c r="J6" s="270"/>
      <c r="K6" s="270"/>
      <c r="L6" s="270"/>
      <c r="M6" s="270"/>
      <c r="N6" s="273"/>
      <c r="O6" s="270"/>
      <c r="P6" s="270"/>
      <c r="Q6" s="270"/>
      <c r="R6" s="270"/>
    </row>
    <row r="7" spans="1:20" s="28" customFormat="1" ht="30" customHeight="1">
      <c r="A7" s="565" t="str">
        <f>CONCATENATE(Portada!A8:J8)</f>
        <v>Zacatecas</v>
      </c>
      <c r="B7" s="565"/>
      <c r="C7" s="565"/>
      <c r="D7" s="565"/>
      <c r="E7" s="565"/>
      <c r="F7" s="565"/>
      <c r="G7" s="565"/>
      <c r="H7" s="565"/>
      <c r="I7" s="565"/>
      <c r="J7" s="565"/>
      <c r="K7" s="565"/>
      <c r="L7" s="565"/>
      <c r="M7" s="565"/>
      <c r="R7" s="277"/>
      <c r="S7" s="277"/>
      <c r="T7" s="52"/>
    </row>
    <row r="8" spans="1:20" s="28" customFormat="1" ht="42.75" customHeight="1">
      <c r="A8" s="568" t="s">
        <v>816</v>
      </c>
      <c r="B8" s="568"/>
      <c r="C8" s="568"/>
      <c r="D8" s="568"/>
      <c r="E8" s="568"/>
      <c r="F8" s="568"/>
      <c r="G8" s="568"/>
      <c r="H8" s="568"/>
      <c r="I8" s="568"/>
      <c r="J8" s="568"/>
      <c r="K8" s="568"/>
      <c r="L8" s="568"/>
      <c r="M8" s="568"/>
      <c r="N8" s="286"/>
      <c r="O8" s="271"/>
      <c r="P8" s="55"/>
      <c r="Q8" s="55"/>
      <c r="R8" s="168"/>
      <c r="S8" s="298"/>
      <c r="T8" s="170"/>
    </row>
    <row r="9" spans="1:20" s="57" customFormat="1" ht="18">
      <c r="B9" s="56"/>
      <c r="C9" s="56"/>
      <c r="D9" s="56"/>
      <c r="E9" s="58"/>
      <c r="F9" s="61"/>
      <c r="I9" s="58"/>
      <c r="L9" s="61"/>
      <c r="N9" s="292"/>
      <c r="O9" s="279"/>
      <c r="S9" s="58"/>
      <c r="T9" s="421"/>
    </row>
    <row r="10" spans="1:20" s="57" customFormat="1" ht="18.75" customHeight="1">
      <c r="A10" s="685" t="s">
        <v>699</v>
      </c>
      <c r="B10" s="685"/>
      <c r="C10" s="685"/>
      <c r="D10" s="685"/>
      <c r="E10" s="685"/>
      <c r="F10" s="685"/>
      <c r="G10" s="685"/>
      <c r="H10" s="685"/>
      <c r="I10" s="685"/>
      <c r="J10" s="685"/>
      <c r="K10" s="685"/>
      <c r="L10" s="685"/>
      <c r="M10" s="685"/>
      <c r="N10" s="303"/>
      <c r="S10" s="58"/>
      <c r="T10" s="421"/>
    </row>
    <row r="11" spans="1:20" ht="22.5" customHeight="1">
      <c r="S11" s="68"/>
      <c r="T11" s="102"/>
    </row>
    <row r="12" spans="1:20" s="338" customFormat="1" ht="32.25" customHeight="1">
      <c r="A12" s="741" t="s">
        <v>698</v>
      </c>
      <c r="B12" s="741"/>
      <c r="C12" s="741"/>
      <c r="D12" s="741"/>
      <c r="E12" s="741"/>
      <c r="F12" s="741"/>
      <c r="G12" s="741"/>
      <c r="H12" s="741"/>
      <c r="I12" s="741"/>
      <c r="J12" s="741"/>
      <c r="K12" s="741"/>
      <c r="L12" s="741"/>
      <c r="M12" s="741"/>
      <c r="N12" s="337"/>
      <c r="S12" s="422"/>
      <c r="T12" s="423"/>
    </row>
    <row r="13" spans="1:20" ht="9" customHeight="1">
      <c r="S13" s="68"/>
      <c r="T13" s="102"/>
    </row>
    <row r="14" spans="1:20" ht="90" customHeight="1">
      <c r="A14" s="265" t="s">
        <v>537</v>
      </c>
      <c r="B14" s="736" t="s">
        <v>474</v>
      </c>
      <c r="C14" s="736"/>
      <c r="D14" s="265" t="s">
        <v>23</v>
      </c>
      <c r="E14" s="265" t="s">
        <v>24</v>
      </c>
      <c r="F14" s="265" t="s">
        <v>538</v>
      </c>
      <c r="G14" s="265" t="s">
        <v>733</v>
      </c>
      <c r="H14" s="406" t="s">
        <v>734</v>
      </c>
      <c r="I14" s="403"/>
      <c r="J14" s="92"/>
      <c r="K14" s="275" t="s">
        <v>25</v>
      </c>
      <c r="N14" s="686" t="s">
        <v>739</v>
      </c>
      <c r="O14" s="688"/>
      <c r="P14" s="686" t="s">
        <v>587</v>
      </c>
      <c r="Q14" s="687"/>
      <c r="R14" s="688"/>
      <c r="S14" s="297"/>
      <c r="T14" s="102"/>
    </row>
    <row r="15" spans="1:20" ht="19.899999999999999" customHeight="1">
      <c r="A15" s="265">
        <v>1</v>
      </c>
      <c r="B15" s="748" t="str">
        <f>'1.Metas ATD H.'!B16</f>
        <v>Zacatecas</v>
      </c>
      <c r="C15" s="748"/>
      <c r="D15" s="564">
        <v>3630</v>
      </c>
      <c r="E15" s="564">
        <v>168</v>
      </c>
      <c r="F15" s="563">
        <v>2791</v>
      </c>
      <c r="G15" s="394">
        <f>IFERROR(F15/(D15-E15),"")</f>
        <v>0.80618139803581745</v>
      </c>
      <c r="H15" s="395" t="str">
        <f>IF(G15&gt;=100.9%,"El % de educandos activos con módulo vinculado no puede ser mayor a 100%, favor de modificar la información.","")</f>
        <v/>
      </c>
      <c r="I15" s="404"/>
      <c r="J15" s="742">
        <v>1</v>
      </c>
      <c r="K15" s="750" t="s">
        <v>898</v>
      </c>
      <c r="N15" s="721"/>
      <c r="O15" s="722"/>
      <c r="P15" s="581">
        <v>0</v>
      </c>
      <c r="Q15" s="584" t="str">
        <f>CONCATENATE(IF(P15=0,"",IF(P15=1,'Base de Datos'!$E$249,IF(P15=2,'Base de Datos'!$E$250,IF(P15=3,'Base de Datos'!$E$251)))))</f>
        <v/>
      </c>
      <c r="R15" s="584"/>
      <c r="S15" s="68"/>
      <c r="T15" s="102"/>
    </row>
    <row r="16" spans="1:20" ht="19.899999999999999" customHeight="1">
      <c r="A16" s="265">
        <v>2</v>
      </c>
      <c r="B16" s="748" t="str">
        <f>'1.Metas ATD H.'!B24</f>
        <v>Ojocaliente</v>
      </c>
      <c r="C16" s="748"/>
      <c r="D16" s="564">
        <v>1401</v>
      </c>
      <c r="E16" s="564">
        <v>48</v>
      </c>
      <c r="F16" s="563">
        <v>1161</v>
      </c>
      <c r="G16" s="394">
        <f t="shared" ref="G16:G48" si="0">IFERROR(F16/(D16-E16),"")</f>
        <v>0.85809312638580926</v>
      </c>
      <c r="H16" s="395" t="str">
        <f t="shared" ref="H16:H47" si="1">IF(G16&gt;=100.9%,"El % de educandos activos con módulo vinculado no puede ser mayor a 100%, favor de modificar la información.","")</f>
        <v/>
      </c>
      <c r="I16" s="404"/>
      <c r="J16" s="742"/>
      <c r="K16" s="750"/>
      <c r="N16" s="723"/>
      <c r="O16" s="724"/>
      <c r="P16" s="582"/>
      <c r="Q16" s="585"/>
      <c r="R16" s="585"/>
      <c r="S16" s="68"/>
      <c r="T16" s="102"/>
    </row>
    <row r="17" spans="1:20" ht="20.45" customHeight="1">
      <c r="A17" s="265">
        <v>3</v>
      </c>
      <c r="B17" s="748" t="str">
        <f>'1.Metas ATD H.'!B32</f>
        <v>Pinos</v>
      </c>
      <c r="C17" s="748"/>
      <c r="D17" s="564">
        <v>1500</v>
      </c>
      <c r="E17" s="564">
        <v>1</v>
      </c>
      <c r="F17" s="563">
        <v>1346</v>
      </c>
      <c r="G17" s="394">
        <f t="shared" si="0"/>
        <v>0.89793195463642428</v>
      </c>
      <c r="H17" s="395" t="str">
        <f t="shared" si="1"/>
        <v/>
      </c>
      <c r="I17" s="404"/>
      <c r="J17" s="742"/>
      <c r="K17" s="750"/>
      <c r="N17" s="723"/>
      <c r="O17" s="724"/>
      <c r="P17" s="582"/>
      <c r="Q17" s="585"/>
      <c r="R17" s="585"/>
      <c r="S17" s="68"/>
      <c r="T17" s="102"/>
    </row>
    <row r="18" spans="1:20" ht="19.899999999999999" customHeight="1">
      <c r="A18" s="265">
        <v>4</v>
      </c>
      <c r="B18" s="748" t="str">
        <f>'1.Metas ATD H.'!B40</f>
        <v>Jalpa</v>
      </c>
      <c r="C18" s="748"/>
      <c r="D18" s="564">
        <v>1234</v>
      </c>
      <c r="E18" s="564">
        <v>63</v>
      </c>
      <c r="F18" s="563">
        <v>994</v>
      </c>
      <c r="G18" s="394">
        <f t="shared" si="0"/>
        <v>0.84884713919726729</v>
      </c>
      <c r="H18" s="395" t="str">
        <f t="shared" si="1"/>
        <v/>
      </c>
      <c r="I18" s="404"/>
      <c r="J18" s="742"/>
      <c r="K18" s="750"/>
      <c r="N18" s="723"/>
      <c r="O18" s="724"/>
      <c r="P18" s="582"/>
      <c r="Q18" s="585"/>
      <c r="R18" s="585"/>
      <c r="S18" s="68"/>
      <c r="T18" s="102"/>
    </row>
    <row r="19" spans="1:20" ht="19.899999999999999" customHeight="1">
      <c r="A19" s="265">
        <v>5</v>
      </c>
      <c r="B19" s="748" t="str">
        <f>'1.Metas ATD H.'!B48</f>
        <v>Tlaltenango</v>
      </c>
      <c r="C19" s="748"/>
      <c r="D19" s="564">
        <v>1226</v>
      </c>
      <c r="E19" s="564">
        <v>18</v>
      </c>
      <c r="F19" s="563">
        <v>1072</v>
      </c>
      <c r="G19" s="394">
        <f t="shared" si="0"/>
        <v>0.88741721854304634</v>
      </c>
      <c r="H19" s="395" t="str">
        <f t="shared" si="1"/>
        <v/>
      </c>
      <c r="I19" s="404"/>
      <c r="J19" s="742"/>
      <c r="K19" s="750"/>
      <c r="N19" s="723"/>
      <c r="O19" s="724"/>
      <c r="P19" s="582"/>
      <c r="Q19" s="585"/>
      <c r="R19" s="585"/>
      <c r="S19" s="68"/>
      <c r="T19" s="102"/>
    </row>
    <row r="20" spans="1:20" ht="29.45" customHeight="1">
      <c r="A20" s="265">
        <v>6</v>
      </c>
      <c r="B20" s="748" t="str">
        <f>'1.Metas ATD H.'!B56</f>
        <v>Jerez</v>
      </c>
      <c r="C20" s="748"/>
      <c r="D20" s="564">
        <v>874</v>
      </c>
      <c r="E20" s="564">
        <v>52</v>
      </c>
      <c r="F20" s="563">
        <v>740</v>
      </c>
      <c r="G20" s="394">
        <f t="shared" si="0"/>
        <v>0.9002433090024331</v>
      </c>
      <c r="H20" s="395" t="str">
        <f t="shared" si="1"/>
        <v/>
      </c>
      <c r="I20" s="404"/>
      <c r="J20" s="742"/>
      <c r="K20" s="750"/>
      <c r="N20" s="723"/>
      <c r="O20" s="724"/>
      <c r="P20" s="583"/>
      <c r="Q20" s="586"/>
      <c r="R20" s="586"/>
      <c r="S20" s="91"/>
    </row>
    <row r="21" spans="1:20" ht="19.899999999999999" customHeight="1">
      <c r="A21" s="265">
        <v>7</v>
      </c>
      <c r="B21" s="748" t="str">
        <f>'1.Metas ATD H.'!B64</f>
        <v>Fresnillo</v>
      </c>
      <c r="C21" s="748"/>
      <c r="D21" s="564">
        <v>1562</v>
      </c>
      <c r="E21" s="564">
        <v>54</v>
      </c>
      <c r="F21" s="563">
        <v>981</v>
      </c>
      <c r="G21" s="556">
        <f t="shared" si="0"/>
        <v>0.65053050397877987</v>
      </c>
      <c r="H21" s="395" t="str">
        <f t="shared" si="1"/>
        <v/>
      </c>
      <c r="I21" s="404"/>
      <c r="J21" s="742">
        <v>2</v>
      </c>
      <c r="K21" s="743"/>
      <c r="N21" s="723"/>
      <c r="O21" s="724"/>
      <c r="P21" s="581">
        <v>0</v>
      </c>
      <c r="Q21" s="584" t="str">
        <f>CONCATENATE(IF(P21=0,"",IF(P21=1,'Base de Datos'!$E$249,IF(P21=2,'Base de Datos'!$E$250,IF(P21=3,'Base de Datos'!$E$251)))))</f>
        <v/>
      </c>
      <c r="R21" s="715"/>
      <c r="S21" s="91"/>
    </row>
    <row r="22" spans="1:20" ht="19.899999999999999" customHeight="1">
      <c r="A22" s="265">
        <v>8</v>
      </c>
      <c r="B22" s="748" t="str">
        <f>'1.Metas ATD H.'!B72</f>
        <v>Sombrerete</v>
      </c>
      <c r="C22" s="748"/>
      <c r="D22" s="564">
        <v>1267</v>
      </c>
      <c r="E22" s="564">
        <v>13</v>
      </c>
      <c r="F22" s="563">
        <v>1001</v>
      </c>
      <c r="G22" s="394">
        <f t="shared" si="0"/>
        <v>0.79824561403508776</v>
      </c>
      <c r="H22" s="395" t="str">
        <f t="shared" si="1"/>
        <v/>
      </c>
      <c r="I22" s="404"/>
      <c r="J22" s="742"/>
      <c r="K22" s="743"/>
      <c r="N22" s="723"/>
      <c r="O22" s="724"/>
      <c r="P22" s="582"/>
      <c r="Q22" s="585"/>
      <c r="R22" s="716"/>
      <c r="S22" s="91"/>
    </row>
    <row r="23" spans="1:20" ht="20.45" customHeight="1">
      <c r="A23" s="265">
        <v>9</v>
      </c>
      <c r="B23" s="748" t="str">
        <f>'1.Metas ATD H.'!B80</f>
        <v>Río Grande</v>
      </c>
      <c r="C23" s="748"/>
      <c r="D23" s="564">
        <v>1343</v>
      </c>
      <c r="E23" s="564">
        <v>27</v>
      </c>
      <c r="F23" s="563">
        <v>972</v>
      </c>
      <c r="G23" s="394">
        <f t="shared" si="0"/>
        <v>0.73860182370820671</v>
      </c>
      <c r="H23" s="395" t="str">
        <f t="shared" si="1"/>
        <v/>
      </c>
      <c r="I23" s="404"/>
      <c r="J23" s="742"/>
      <c r="K23" s="743"/>
      <c r="N23" s="723"/>
      <c r="O23" s="724"/>
      <c r="P23" s="582"/>
      <c r="Q23" s="585"/>
      <c r="R23" s="716"/>
    </row>
    <row r="24" spans="1:20" ht="21.6" customHeight="1">
      <c r="A24" s="265">
        <v>10</v>
      </c>
      <c r="B24" s="748" t="str">
        <f>'1.Metas ATD H.'!B88</f>
        <v>Guadalupe</v>
      </c>
      <c r="C24" s="748"/>
      <c r="D24" s="564">
        <v>2847</v>
      </c>
      <c r="E24" s="564">
        <v>72</v>
      </c>
      <c r="F24" s="563">
        <v>2492</v>
      </c>
      <c r="G24" s="394">
        <f t="shared" si="0"/>
        <v>0.89801801801801806</v>
      </c>
      <c r="H24" s="395" t="str">
        <f t="shared" si="1"/>
        <v/>
      </c>
      <c r="I24" s="404"/>
      <c r="J24" s="742"/>
      <c r="K24" s="743"/>
      <c r="N24" s="723"/>
      <c r="O24" s="724"/>
      <c r="P24" s="582"/>
      <c r="Q24" s="585"/>
      <c r="R24" s="716"/>
    </row>
    <row r="25" spans="1:20" ht="21.6" customHeight="1">
      <c r="A25" s="265">
        <v>11</v>
      </c>
      <c r="B25" s="748" t="str">
        <f>'1.Metas ATD H.'!B96</f>
        <v>Loreto</v>
      </c>
      <c r="C25" s="748"/>
      <c r="D25" s="564">
        <v>1158</v>
      </c>
      <c r="E25" s="564">
        <v>38</v>
      </c>
      <c r="F25" s="563">
        <v>790</v>
      </c>
      <c r="G25" s="394">
        <f t="shared" si="0"/>
        <v>0.7053571428571429</v>
      </c>
      <c r="H25" s="395" t="str">
        <f t="shared" si="1"/>
        <v/>
      </c>
      <c r="I25" s="404"/>
      <c r="J25" s="742"/>
      <c r="K25" s="743"/>
      <c r="N25" s="723"/>
      <c r="O25" s="724"/>
      <c r="P25" s="582"/>
      <c r="Q25" s="585"/>
      <c r="R25" s="716"/>
    </row>
    <row r="26" spans="1:20" ht="25.15" customHeight="1">
      <c r="A26" s="265">
        <v>12</v>
      </c>
      <c r="B26" s="748">
        <f>'1.Metas ATD H.'!B104</f>
        <v>0</v>
      </c>
      <c r="C26" s="748"/>
      <c r="D26" s="401"/>
      <c r="E26" s="401"/>
      <c r="F26" s="400"/>
      <c r="G26" s="394" t="str">
        <f t="shared" si="0"/>
        <v/>
      </c>
      <c r="H26" s="395" t="str">
        <f t="shared" si="1"/>
        <v>El % de educandos activos con módulo vinculado no puede ser mayor a 100%, favor de modificar la información.</v>
      </c>
      <c r="I26" s="404"/>
      <c r="J26" s="742"/>
      <c r="K26" s="743"/>
      <c r="N26" s="725"/>
      <c r="O26" s="726"/>
      <c r="P26" s="583"/>
      <c r="Q26" s="586"/>
      <c r="R26" s="717"/>
    </row>
    <row r="27" spans="1:20" ht="21" customHeight="1">
      <c r="A27" s="265">
        <v>13</v>
      </c>
      <c r="B27" s="748">
        <f>'1.Metas ATD H.'!B112</f>
        <v>0</v>
      </c>
      <c r="C27" s="748"/>
      <c r="D27" s="401"/>
      <c r="E27" s="401"/>
      <c r="F27" s="400"/>
      <c r="G27" s="394" t="str">
        <f t="shared" si="0"/>
        <v/>
      </c>
      <c r="H27" s="395" t="str">
        <f t="shared" si="1"/>
        <v>El % de educandos activos con módulo vinculado no puede ser mayor a 100%, favor de modificar la información.</v>
      </c>
      <c r="I27" s="404"/>
      <c r="J27" s="96"/>
      <c r="K27" s="94"/>
    </row>
    <row r="28" spans="1:20" ht="22.9" customHeight="1">
      <c r="A28" s="265">
        <v>14</v>
      </c>
      <c r="B28" s="748">
        <f>'1.Metas ATD H.'!B120</f>
        <v>0</v>
      </c>
      <c r="C28" s="748"/>
      <c r="D28" s="401"/>
      <c r="E28" s="401"/>
      <c r="F28" s="400"/>
      <c r="G28" s="394" t="str">
        <f t="shared" si="0"/>
        <v/>
      </c>
      <c r="H28" s="395" t="str">
        <f t="shared" si="1"/>
        <v>El % de educandos activos con módulo vinculado no puede ser mayor a 100%, favor de modificar la información.</v>
      </c>
      <c r="I28" s="404"/>
      <c r="J28" s="96"/>
      <c r="K28" s="94"/>
    </row>
    <row r="29" spans="1:20" ht="22.5">
      <c r="A29" s="265">
        <v>15</v>
      </c>
      <c r="B29" s="748">
        <f>'1.Metas ATD H.'!B128</f>
        <v>0</v>
      </c>
      <c r="C29" s="748"/>
      <c r="D29" s="401"/>
      <c r="E29" s="401"/>
      <c r="F29" s="400"/>
      <c r="G29" s="394" t="str">
        <f t="shared" si="0"/>
        <v/>
      </c>
      <c r="H29" s="395" t="str">
        <f t="shared" si="1"/>
        <v>El % de educandos activos con módulo vinculado no puede ser mayor a 100%, favor de modificar la información.</v>
      </c>
      <c r="I29" s="404"/>
      <c r="J29" s="96"/>
      <c r="K29" s="94"/>
    </row>
    <row r="30" spans="1:20" ht="20.45" customHeight="1">
      <c r="A30" s="265">
        <v>16</v>
      </c>
      <c r="B30" s="748">
        <f>'1.Metas ATD H.'!B136</f>
        <v>0</v>
      </c>
      <c r="C30" s="748"/>
      <c r="D30" s="401"/>
      <c r="E30" s="401"/>
      <c r="F30" s="400"/>
      <c r="G30" s="394" t="str">
        <f t="shared" si="0"/>
        <v/>
      </c>
      <c r="H30" s="395" t="str">
        <f t="shared" si="1"/>
        <v>El % de educandos activos con módulo vinculado no puede ser mayor a 100%, favor de modificar la información.</v>
      </c>
      <c r="I30" s="404"/>
    </row>
    <row r="31" spans="1:20" ht="21.6" customHeight="1">
      <c r="A31" s="265">
        <v>17</v>
      </c>
      <c r="B31" s="748">
        <f>'1.Metas ATD H.'!B144</f>
        <v>0</v>
      </c>
      <c r="C31" s="748"/>
      <c r="D31" s="401"/>
      <c r="E31" s="401"/>
      <c r="F31" s="400"/>
      <c r="G31" s="394" t="str">
        <f t="shared" si="0"/>
        <v/>
      </c>
      <c r="H31" s="395" t="str">
        <f t="shared" si="1"/>
        <v>El % de educandos activos con módulo vinculado no puede ser mayor a 100%, favor de modificar la información.</v>
      </c>
      <c r="I31" s="404"/>
    </row>
    <row r="32" spans="1:20" ht="21" customHeight="1">
      <c r="A32" s="265">
        <v>18</v>
      </c>
      <c r="B32" s="748">
        <f>'1.Metas ATD H.'!B152</f>
        <v>0</v>
      </c>
      <c r="C32" s="748"/>
      <c r="D32" s="401"/>
      <c r="E32" s="401"/>
      <c r="F32" s="400"/>
      <c r="G32" s="398" t="str">
        <f t="shared" si="0"/>
        <v/>
      </c>
      <c r="H32" s="395" t="str">
        <f t="shared" si="1"/>
        <v>El % de educandos activos con módulo vinculado no puede ser mayor a 100%, favor de modificar la información.</v>
      </c>
      <c r="I32" s="404"/>
    </row>
    <row r="33" spans="1:9" ht="18.600000000000001" customHeight="1">
      <c r="A33" s="265">
        <v>19</v>
      </c>
      <c r="B33" s="748">
        <f>'1.Metas ATD H.'!B160</f>
        <v>0</v>
      </c>
      <c r="C33" s="748"/>
      <c r="D33" s="401"/>
      <c r="E33" s="401"/>
      <c r="F33" s="400"/>
      <c r="G33" s="394" t="str">
        <f t="shared" si="0"/>
        <v/>
      </c>
      <c r="H33" s="395" t="str">
        <f t="shared" si="1"/>
        <v>El % de educandos activos con módulo vinculado no puede ser mayor a 100%, favor de modificar la información.</v>
      </c>
      <c r="I33" s="404"/>
    </row>
    <row r="34" spans="1:9" ht="24" customHeight="1">
      <c r="A34" s="265">
        <v>20</v>
      </c>
      <c r="B34" s="748">
        <f>'1.Metas ATD H.'!B168</f>
        <v>0</v>
      </c>
      <c r="C34" s="748"/>
      <c r="D34" s="401"/>
      <c r="E34" s="401"/>
      <c r="F34" s="400"/>
      <c r="G34" s="394" t="str">
        <f t="shared" si="0"/>
        <v/>
      </c>
      <c r="H34" s="395" t="str">
        <f t="shared" si="1"/>
        <v>El % de educandos activos con módulo vinculado no puede ser mayor a 100%, favor de modificar la información.</v>
      </c>
      <c r="I34" s="404"/>
    </row>
    <row r="35" spans="1:9" ht="22.5">
      <c r="A35" s="265">
        <v>21</v>
      </c>
      <c r="B35" s="748">
        <f>'1.Metas ATD H.'!B176</f>
        <v>0</v>
      </c>
      <c r="C35" s="748"/>
      <c r="D35" s="401"/>
      <c r="E35" s="401"/>
      <c r="F35" s="400"/>
      <c r="G35" s="394" t="str">
        <f t="shared" si="0"/>
        <v/>
      </c>
      <c r="H35" s="395" t="str">
        <f t="shared" si="1"/>
        <v>El % de educandos activos con módulo vinculado no puede ser mayor a 100%, favor de modificar la información.</v>
      </c>
      <c r="I35" s="404"/>
    </row>
    <row r="36" spans="1:9" ht="22.5">
      <c r="A36" s="265">
        <v>22</v>
      </c>
      <c r="B36" s="748">
        <f>'1.Metas ATD H.'!B184</f>
        <v>0</v>
      </c>
      <c r="C36" s="748"/>
      <c r="D36" s="401"/>
      <c r="E36" s="401"/>
      <c r="F36" s="400"/>
      <c r="G36" s="394" t="str">
        <f t="shared" si="0"/>
        <v/>
      </c>
      <c r="H36" s="395" t="str">
        <f t="shared" si="1"/>
        <v>El % de educandos activos con módulo vinculado no puede ser mayor a 100%, favor de modificar la información.</v>
      </c>
      <c r="I36" s="404"/>
    </row>
    <row r="37" spans="1:9" ht="24" customHeight="1">
      <c r="A37" s="265">
        <v>23</v>
      </c>
      <c r="B37" s="748">
        <f>'1.Metas ATD H.'!B192</f>
        <v>0</v>
      </c>
      <c r="C37" s="748"/>
      <c r="D37" s="401"/>
      <c r="E37" s="401"/>
      <c r="F37" s="400"/>
      <c r="G37" s="394" t="str">
        <f t="shared" si="0"/>
        <v/>
      </c>
      <c r="H37" s="395" t="str">
        <f t="shared" si="1"/>
        <v>El % de educandos activos con módulo vinculado no puede ser mayor a 100%, favor de modificar la información.</v>
      </c>
      <c r="I37" s="404"/>
    </row>
    <row r="38" spans="1:9" ht="24" customHeight="1">
      <c r="A38" s="265">
        <v>24</v>
      </c>
      <c r="B38" s="748">
        <f>'1.Metas ATD H.'!B200</f>
        <v>0</v>
      </c>
      <c r="C38" s="748"/>
      <c r="D38" s="401"/>
      <c r="E38" s="401"/>
      <c r="F38" s="400"/>
      <c r="G38" s="394" t="str">
        <f t="shared" si="0"/>
        <v/>
      </c>
      <c r="H38" s="395" t="str">
        <f t="shared" si="1"/>
        <v>El % de educandos activos con módulo vinculado no puede ser mayor a 100%, favor de modificar la información.</v>
      </c>
      <c r="I38" s="404"/>
    </row>
    <row r="39" spans="1:9" ht="24" customHeight="1">
      <c r="A39" s="265">
        <v>25</v>
      </c>
      <c r="B39" s="748">
        <f>'1.Metas ATD H.'!B208</f>
        <v>0</v>
      </c>
      <c r="C39" s="748"/>
      <c r="D39" s="401"/>
      <c r="E39" s="401"/>
      <c r="F39" s="400"/>
      <c r="G39" s="394" t="str">
        <f t="shared" si="0"/>
        <v/>
      </c>
      <c r="H39" s="395" t="str">
        <f t="shared" si="1"/>
        <v>El % de educandos activos con módulo vinculado no puede ser mayor a 100%, favor de modificar la información.</v>
      </c>
      <c r="I39" s="404"/>
    </row>
    <row r="40" spans="1:9" ht="24" customHeight="1">
      <c r="A40" s="265">
        <v>26</v>
      </c>
      <c r="B40" s="748">
        <f>'1.Metas ATD H.'!B216</f>
        <v>0</v>
      </c>
      <c r="C40" s="748"/>
      <c r="D40" s="401"/>
      <c r="E40" s="401"/>
      <c r="F40" s="400"/>
      <c r="G40" s="394" t="str">
        <f t="shared" si="0"/>
        <v/>
      </c>
      <c r="H40" s="395" t="str">
        <f t="shared" si="1"/>
        <v>El % de educandos activos con módulo vinculado no puede ser mayor a 100%, favor de modificar la información.</v>
      </c>
      <c r="I40" s="404"/>
    </row>
    <row r="41" spans="1:9" ht="24" customHeight="1">
      <c r="A41" s="265">
        <v>27</v>
      </c>
      <c r="B41" s="748">
        <f>'1.Metas ATD H.'!B224</f>
        <v>0</v>
      </c>
      <c r="C41" s="748"/>
      <c r="D41" s="401"/>
      <c r="E41" s="401"/>
      <c r="F41" s="400"/>
      <c r="G41" s="394" t="str">
        <f t="shared" si="0"/>
        <v/>
      </c>
      <c r="H41" s="395" t="str">
        <f t="shared" si="1"/>
        <v>El % de educandos activos con módulo vinculado no puede ser mayor a 100%, favor de modificar la información.</v>
      </c>
      <c r="I41" s="404"/>
    </row>
    <row r="42" spans="1:9" ht="24" customHeight="1">
      <c r="A42" s="265">
        <v>28</v>
      </c>
      <c r="B42" s="748">
        <f>'1.Metas ATD H.'!B232</f>
        <v>0</v>
      </c>
      <c r="C42" s="748"/>
      <c r="D42" s="401"/>
      <c r="E42" s="401"/>
      <c r="F42" s="400"/>
      <c r="G42" s="394" t="str">
        <f t="shared" si="0"/>
        <v/>
      </c>
      <c r="H42" s="395" t="str">
        <f t="shared" si="1"/>
        <v>El % de educandos activos con módulo vinculado no puede ser mayor a 100%, favor de modificar la información.</v>
      </c>
      <c r="I42" s="404"/>
    </row>
    <row r="43" spans="1:9" ht="24" customHeight="1">
      <c r="A43" s="265">
        <v>29</v>
      </c>
      <c r="B43" s="748">
        <f>'1.Metas ATD H.'!B240</f>
        <v>0</v>
      </c>
      <c r="C43" s="748"/>
      <c r="D43" s="401"/>
      <c r="E43" s="401"/>
      <c r="F43" s="400"/>
      <c r="G43" s="399" t="str">
        <f>IFERROR(F43/(D43-E43),"")</f>
        <v/>
      </c>
      <c r="H43" s="395" t="str">
        <f t="shared" si="1"/>
        <v>El % de educandos activos con módulo vinculado no puede ser mayor a 100%, favor de modificar la información.</v>
      </c>
      <c r="I43" s="404"/>
    </row>
    <row r="44" spans="1:9" ht="22.5">
      <c r="A44" s="265">
        <v>30</v>
      </c>
      <c r="B44" s="748">
        <f>'1.Metas ATD H.'!B248</f>
        <v>0</v>
      </c>
      <c r="C44" s="748"/>
      <c r="D44" s="401"/>
      <c r="E44" s="401"/>
      <c r="F44" s="400"/>
      <c r="G44" s="394" t="str">
        <f t="shared" si="0"/>
        <v/>
      </c>
      <c r="H44" s="395" t="str">
        <f t="shared" si="1"/>
        <v>El % de educandos activos con módulo vinculado no puede ser mayor a 100%, favor de modificar la información.</v>
      </c>
      <c r="I44" s="404"/>
    </row>
    <row r="45" spans="1:9" ht="24" customHeight="1">
      <c r="A45" s="265">
        <v>31</v>
      </c>
      <c r="B45" s="748">
        <f>'1.Metas ATD H.'!B256</f>
        <v>0</v>
      </c>
      <c r="C45" s="748"/>
      <c r="D45" s="401"/>
      <c r="E45" s="401"/>
      <c r="F45" s="400"/>
      <c r="G45" s="394" t="str">
        <f t="shared" si="0"/>
        <v/>
      </c>
      <c r="H45" s="395" t="str">
        <f t="shared" si="1"/>
        <v>El % de educandos activos con módulo vinculado no puede ser mayor a 100%, favor de modificar la información.</v>
      </c>
      <c r="I45" s="404"/>
    </row>
    <row r="46" spans="1:9" ht="24" customHeight="1">
      <c r="A46" s="265">
        <v>32</v>
      </c>
      <c r="B46" s="748">
        <f>'1.Metas ATD H.'!B264</f>
        <v>0</v>
      </c>
      <c r="C46" s="748"/>
      <c r="D46" s="401"/>
      <c r="E46" s="401"/>
      <c r="F46" s="400"/>
      <c r="G46" s="394" t="str">
        <f t="shared" si="0"/>
        <v/>
      </c>
      <c r="H46" s="395" t="str">
        <f t="shared" si="1"/>
        <v>El % de educandos activos con módulo vinculado no puede ser mayor a 100%, favor de modificar la información.</v>
      </c>
      <c r="I46" s="404"/>
    </row>
    <row r="47" spans="1:9" ht="22.5">
      <c r="A47" s="265">
        <v>33</v>
      </c>
      <c r="B47" s="748">
        <f>'1.Metas ATD H.'!B272</f>
        <v>0</v>
      </c>
      <c r="C47" s="748"/>
      <c r="D47" s="401"/>
      <c r="E47" s="401"/>
      <c r="F47" s="400"/>
      <c r="G47" s="394" t="str">
        <f t="shared" si="0"/>
        <v/>
      </c>
      <c r="H47" s="395" t="str">
        <f t="shared" si="1"/>
        <v>El % de educandos activos con módulo vinculado no puede ser mayor a 100%, favor de modificar la información.</v>
      </c>
      <c r="I47" s="404"/>
    </row>
    <row r="48" spans="1:9" ht="26.45" customHeight="1">
      <c r="A48" s="738" t="s">
        <v>7</v>
      </c>
      <c r="B48" s="739"/>
      <c r="C48" s="740"/>
      <c r="D48" s="53">
        <f>IF(SUM(D15:D47)=0,"",SUM(D15:D47))</f>
        <v>18042</v>
      </c>
      <c r="E48" s="53">
        <f>IF(SUM(E15:E47)=0,"",SUM(E15:E47))</f>
        <v>554</v>
      </c>
      <c r="F48" s="53">
        <f>IF(SUM(F15:F47)=0,"",SUM(F15:F47))</f>
        <v>14340</v>
      </c>
      <c r="G48" s="80">
        <f t="shared" si="0"/>
        <v>0.81999085086916745</v>
      </c>
    </row>
    <row r="50" spans="1:18">
      <c r="A50" s="749"/>
      <c r="B50" s="749"/>
      <c r="C50" s="749"/>
      <c r="D50" s="749"/>
      <c r="E50" s="749"/>
      <c r="F50" s="749"/>
      <c r="G50" s="749"/>
    </row>
    <row r="51" spans="1:18" ht="51">
      <c r="A51" s="265" t="s">
        <v>26</v>
      </c>
      <c r="B51" s="736" t="s">
        <v>27</v>
      </c>
      <c r="C51" s="736"/>
      <c r="D51" s="265" t="s">
        <v>696</v>
      </c>
      <c r="E51" s="265" t="s">
        <v>539</v>
      </c>
      <c r="F51" s="121"/>
      <c r="G51" s="121"/>
      <c r="H51" s="79"/>
      <c r="I51" s="79"/>
      <c r="J51" s="76"/>
      <c r="K51" s="275" t="s">
        <v>28</v>
      </c>
      <c r="L51" s="160"/>
      <c r="M51" s="553" t="s">
        <v>814</v>
      </c>
      <c r="N51" s="424"/>
      <c r="O51" s="417" t="s">
        <v>739</v>
      </c>
      <c r="P51" s="579" t="s">
        <v>587</v>
      </c>
      <c r="Q51" s="579"/>
      <c r="R51" s="579"/>
    </row>
    <row r="52" spans="1:18" ht="27" customHeight="1">
      <c r="A52" s="339" t="s">
        <v>30</v>
      </c>
      <c r="B52" s="747" t="s">
        <v>31</v>
      </c>
      <c r="C52" s="747"/>
      <c r="D52" s="512"/>
      <c r="E52" s="512">
        <v>1987</v>
      </c>
      <c r="F52" s="280"/>
      <c r="G52" s="280"/>
      <c r="H52" s="76"/>
      <c r="I52" s="76"/>
      <c r="J52" s="742">
        <v>1</v>
      </c>
      <c r="K52" s="695" t="s">
        <v>899</v>
      </c>
      <c r="M52" s="695" t="s">
        <v>902</v>
      </c>
      <c r="N52" s="720"/>
      <c r="O52" s="718"/>
      <c r="P52" s="581">
        <v>0</v>
      </c>
      <c r="Q52" s="584" t="str">
        <f>CONCATENATE(IF(P52=0,"",IF(P52=1,'Base de Datos'!$E$249,IF(P52=2,'Base de Datos'!$E$250,IF(P52=3,'Base de Datos'!$E$251)))))</f>
        <v/>
      </c>
      <c r="R52" s="719"/>
    </row>
    <row r="53" spans="1:18" ht="27" customHeight="1">
      <c r="A53" s="265" t="s">
        <v>34</v>
      </c>
      <c r="B53" s="737" t="s">
        <v>35</v>
      </c>
      <c r="C53" s="737"/>
      <c r="D53" s="513"/>
      <c r="E53" s="513">
        <v>254</v>
      </c>
      <c r="F53" s="280"/>
      <c r="G53" s="280"/>
      <c r="J53" s="742"/>
      <c r="K53" s="695"/>
      <c r="L53" s="60"/>
      <c r="M53" s="695"/>
      <c r="N53" s="720"/>
      <c r="O53" s="718"/>
      <c r="P53" s="582"/>
      <c r="Q53" s="585"/>
      <c r="R53" s="719"/>
    </row>
    <row r="54" spans="1:18" ht="27" customHeight="1">
      <c r="A54" s="265" t="s">
        <v>32</v>
      </c>
      <c r="B54" s="737" t="s">
        <v>33</v>
      </c>
      <c r="C54" s="737"/>
      <c r="D54" s="513"/>
      <c r="E54" s="513">
        <v>2585</v>
      </c>
      <c r="F54" s="280"/>
      <c r="G54" s="280"/>
      <c r="J54" s="742"/>
      <c r="K54" s="695"/>
      <c r="L54" s="60"/>
      <c r="M54" s="695"/>
      <c r="N54" s="720"/>
      <c r="O54" s="718"/>
      <c r="P54" s="582"/>
      <c r="Q54" s="585"/>
      <c r="R54" s="719"/>
    </row>
    <row r="55" spans="1:18" ht="27" customHeight="1">
      <c r="A55" s="265" t="s">
        <v>36</v>
      </c>
      <c r="B55" s="737" t="s">
        <v>37</v>
      </c>
      <c r="C55" s="737"/>
      <c r="D55" s="513"/>
      <c r="E55" s="513">
        <v>475</v>
      </c>
      <c r="F55" s="280"/>
      <c r="G55" s="280"/>
      <c r="J55" s="742"/>
      <c r="K55" s="695"/>
      <c r="L55" s="60"/>
      <c r="M55" s="695"/>
      <c r="N55" s="720"/>
      <c r="O55" s="718"/>
      <c r="P55" s="583"/>
      <c r="Q55" s="586"/>
      <c r="R55" s="719"/>
    </row>
    <row r="56" spans="1:18" ht="27" customHeight="1">
      <c r="A56" s="265" t="s">
        <v>48</v>
      </c>
      <c r="B56" s="737" t="s">
        <v>49</v>
      </c>
      <c r="C56" s="737"/>
      <c r="D56" s="513"/>
      <c r="E56" s="513">
        <v>1379</v>
      </c>
      <c r="F56" s="280"/>
      <c r="G56" s="280"/>
      <c r="J56" s="742">
        <v>2</v>
      </c>
      <c r="K56" s="718" t="s">
        <v>900</v>
      </c>
      <c r="L56" s="98"/>
      <c r="M56" s="718" t="s">
        <v>901</v>
      </c>
      <c r="N56" s="720"/>
      <c r="O56" s="718"/>
      <c r="P56" s="581">
        <v>0</v>
      </c>
      <c r="Q56" s="584" t="str">
        <f>CONCATENATE(IF(P56=0,"",IF(P56=1,'Base de Datos'!$E$249,IF(P56=2,'Base de Datos'!$E$250,IF(P56=3,'Base de Datos'!$E$251)))))</f>
        <v/>
      </c>
      <c r="R56" s="719"/>
    </row>
    <row r="57" spans="1:18" ht="27" customHeight="1">
      <c r="A57" s="265" t="s">
        <v>38</v>
      </c>
      <c r="B57" s="737" t="s">
        <v>39</v>
      </c>
      <c r="C57" s="737"/>
      <c r="D57" s="513"/>
      <c r="E57" s="513">
        <v>969</v>
      </c>
      <c r="F57" s="280"/>
      <c r="G57" s="280"/>
      <c r="J57" s="742"/>
      <c r="K57" s="718"/>
      <c r="L57" s="62"/>
      <c r="M57" s="718"/>
      <c r="N57" s="720"/>
      <c r="O57" s="718"/>
      <c r="P57" s="582"/>
      <c r="Q57" s="585"/>
      <c r="R57" s="719"/>
    </row>
    <row r="58" spans="1:18" ht="27" customHeight="1">
      <c r="A58" s="265" t="s">
        <v>44</v>
      </c>
      <c r="B58" s="737" t="s">
        <v>45</v>
      </c>
      <c r="C58" s="737"/>
      <c r="D58" s="513"/>
      <c r="E58" s="513">
        <v>326</v>
      </c>
      <c r="F58" s="280"/>
      <c r="G58" s="280"/>
      <c r="J58" s="742"/>
      <c r="K58" s="718"/>
      <c r="L58" s="62"/>
      <c r="M58" s="718"/>
      <c r="N58" s="720"/>
      <c r="O58" s="718"/>
      <c r="P58" s="582"/>
      <c r="Q58" s="585"/>
      <c r="R58" s="719"/>
    </row>
    <row r="59" spans="1:18" ht="27" customHeight="1">
      <c r="A59" s="265" t="s">
        <v>46</v>
      </c>
      <c r="B59" s="737" t="s">
        <v>47</v>
      </c>
      <c r="C59" s="737"/>
      <c r="D59" s="513"/>
      <c r="E59" s="513">
        <v>490</v>
      </c>
      <c r="F59" s="280"/>
      <c r="G59" s="280"/>
      <c r="J59" s="742"/>
      <c r="K59" s="718"/>
      <c r="M59" s="718"/>
      <c r="N59" s="720"/>
      <c r="O59" s="718"/>
      <c r="P59" s="583"/>
      <c r="Q59" s="586"/>
      <c r="R59" s="719"/>
    </row>
    <row r="60" spans="1:18" ht="27" customHeight="1">
      <c r="A60" s="265" t="s">
        <v>40</v>
      </c>
      <c r="B60" s="737" t="s">
        <v>41</v>
      </c>
      <c r="C60" s="737"/>
      <c r="D60" s="513"/>
      <c r="E60" s="513">
        <v>933</v>
      </c>
      <c r="F60" s="280"/>
      <c r="G60" s="280"/>
      <c r="N60" s="341"/>
      <c r="O60" s="425"/>
      <c r="P60" s="425"/>
      <c r="Q60" s="68"/>
    </row>
    <row r="61" spans="1:18" ht="27" customHeight="1">
      <c r="A61" s="265" t="s">
        <v>42</v>
      </c>
      <c r="B61" s="737" t="s">
        <v>43</v>
      </c>
      <c r="C61" s="737"/>
      <c r="D61" s="513"/>
      <c r="E61" s="513">
        <v>3382</v>
      </c>
      <c r="F61" s="280"/>
      <c r="G61" s="280"/>
      <c r="N61" s="341"/>
      <c r="O61" s="425"/>
      <c r="P61" s="425"/>
      <c r="Q61" s="68"/>
    </row>
    <row r="62" spans="1:18" ht="27" customHeight="1">
      <c r="A62" s="265" t="s">
        <v>60</v>
      </c>
      <c r="B62" s="737" t="s">
        <v>61</v>
      </c>
      <c r="C62" s="737"/>
      <c r="D62" s="513"/>
      <c r="E62" s="513">
        <v>731</v>
      </c>
      <c r="F62" s="280"/>
      <c r="G62" s="280"/>
      <c r="N62" s="341"/>
      <c r="O62" s="425"/>
      <c r="P62" s="425"/>
      <c r="Q62" s="68"/>
    </row>
    <row r="63" spans="1:18" ht="27" customHeight="1">
      <c r="A63" s="265" t="s">
        <v>62</v>
      </c>
      <c r="B63" s="737" t="s">
        <v>63</v>
      </c>
      <c r="C63" s="737"/>
      <c r="D63" s="513"/>
      <c r="E63" s="513">
        <v>841</v>
      </c>
      <c r="F63" s="280"/>
      <c r="G63" s="280"/>
      <c r="N63" s="341"/>
      <c r="O63" s="425"/>
      <c r="P63" s="425"/>
      <c r="Q63" s="68"/>
    </row>
    <row r="64" spans="1:18" ht="27" customHeight="1">
      <c r="A64" s="265" t="s">
        <v>54</v>
      </c>
      <c r="B64" s="737" t="s">
        <v>55</v>
      </c>
      <c r="C64" s="737"/>
      <c r="D64" s="513"/>
      <c r="E64" s="513">
        <v>1116</v>
      </c>
      <c r="F64" s="280"/>
      <c r="G64" s="280"/>
      <c r="N64" s="341"/>
      <c r="O64" s="68"/>
      <c r="P64" s="68"/>
      <c r="Q64" s="68"/>
    </row>
    <row r="65" spans="1:17" ht="27" customHeight="1">
      <c r="A65" s="265" t="s">
        <v>56</v>
      </c>
      <c r="B65" s="737" t="s">
        <v>57</v>
      </c>
      <c r="C65" s="737"/>
      <c r="D65" s="513"/>
      <c r="E65" s="513">
        <v>1259</v>
      </c>
      <c r="F65" s="280"/>
      <c r="G65" s="280"/>
      <c r="N65" s="341"/>
      <c r="O65" s="68"/>
      <c r="P65" s="68"/>
      <c r="Q65" s="68"/>
    </row>
    <row r="66" spans="1:17" ht="27" customHeight="1">
      <c r="A66" s="265" t="s">
        <v>86</v>
      </c>
      <c r="B66" s="737" t="s">
        <v>87</v>
      </c>
      <c r="C66" s="737"/>
      <c r="D66" s="513"/>
      <c r="E66" s="513">
        <v>1134</v>
      </c>
      <c r="F66" s="280"/>
      <c r="G66" s="280"/>
      <c r="N66" s="341"/>
      <c r="O66" s="68"/>
      <c r="P66" s="68"/>
      <c r="Q66" s="68"/>
    </row>
    <row r="67" spans="1:17" ht="27" customHeight="1">
      <c r="A67" s="265" t="s">
        <v>68</v>
      </c>
      <c r="B67" s="737" t="s">
        <v>69</v>
      </c>
      <c r="C67" s="737"/>
      <c r="D67" s="513"/>
      <c r="E67" s="513">
        <v>500</v>
      </c>
      <c r="F67" s="280"/>
      <c r="G67" s="280"/>
      <c r="K67" s="99"/>
      <c r="L67" s="99"/>
      <c r="N67" s="341"/>
      <c r="O67" s="68"/>
      <c r="P67" s="68"/>
      <c r="Q67" s="68"/>
    </row>
    <row r="68" spans="1:17" ht="27" customHeight="1">
      <c r="A68" s="265" t="s">
        <v>66</v>
      </c>
      <c r="B68" s="737" t="s">
        <v>67</v>
      </c>
      <c r="C68" s="737"/>
      <c r="D68" s="513"/>
      <c r="E68" s="513">
        <v>296</v>
      </c>
      <c r="F68" s="280"/>
      <c r="G68" s="280"/>
      <c r="N68" s="341"/>
      <c r="O68" s="68"/>
      <c r="P68" s="68"/>
      <c r="Q68" s="68"/>
    </row>
    <row r="69" spans="1:17" ht="27" customHeight="1">
      <c r="A69" s="265" t="s">
        <v>70</v>
      </c>
      <c r="B69" s="737" t="s">
        <v>71</v>
      </c>
      <c r="C69" s="737"/>
      <c r="D69" s="513"/>
      <c r="E69" s="513">
        <v>418</v>
      </c>
      <c r="F69" s="280"/>
      <c r="G69" s="280"/>
      <c r="N69" s="341"/>
      <c r="O69" s="68"/>
      <c r="P69" s="68"/>
      <c r="Q69" s="68"/>
    </row>
    <row r="70" spans="1:17" ht="27" customHeight="1">
      <c r="A70" s="265" t="s">
        <v>72</v>
      </c>
      <c r="B70" s="737" t="s">
        <v>73</v>
      </c>
      <c r="C70" s="737"/>
      <c r="D70" s="513"/>
      <c r="E70" s="513">
        <v>243</v>
      </c>
      <c r="F70" s="280"/>
      <c r="G70" s="280"/>
      <c r="N70" s="341"/>
      <c r="O70" s="68"/>
      <c r="P70" s="68"/>
      <c r="Q70" s="68"/>
    </row>
    <row r="71" spans="1:17" ht="27" customHeight="1">
      <c r="A71" s="265" t="s">
        <v>82</v>
      </c>
      <c r="B71" s="737" t="s">
        <v>83</v>
      </c>
      <c r="C71" s="737"/>
      <c r="D71" s="513"/>
      <c r="E71" s="513">
        <v>270</v>
      </c>
      <c r="F71" s="280"/>
      <c r="G71" s="280"/>
      <c r="N71" s="341"/>
      <c r="O71" s="68"/>
      <c r="P71" s="68"/>
      <c r="Q71" s="68"/>
    </row>
    <row r="72" spans="1:17" ht="27" customHeight="1">
      <c r="A72" s="265" t="s">
        <v>74</v>
      </c>
      <c r="B72" s="737" t="s">
        <v>75</v>
      </c>
      <c r="C72" s="737"/>
      <c r="D72" s="513"/>
      <c r="E72" s="513">
        <v>711</v>
      </c>
      <c r="F72" s="280"/>
      <c r="G72" s="280"/>
      <c r="N72" s="341"/>
      <c r="O72" s="68"/>
      <c r="P72" s="68"/>
      <c r="Q72" s="68"/>
    </row>
    <row r="73" spans="1:17" ht="27" customHeight="1">
      <c r="A73" s="265" t="s">
        <v>76</v>
      </c>
      <c r="B73" s="737" t="s">
        <v>77</v>
      </c>
      <c r="C73" s="737"/>
      <c r="D73" s="513"/>
      <c r="E73" s="513">
        <v>729</v>
      </c>
      <c r="F73" s="280"/>
      <c r="G73" s="280"/>
      <c r="N73" s="341"/>
      <c r="O73" s="68"/>
      <c r="P73" s="68"/>
      <c r="Q73" s="68"/>
    </row>
    <row r="74" spans="1:17" ht="27" customHeight="1">
      <c r="A74" s="265" t="s">
        <v>84</v>
      </c>
      <c r="B74" s="737" t="s">
        <v>85</v>
      </c>
      <c r="C74" s="737"/>
      <c r="D74" s="513">
        <v>20</v>
      </c>
      <c r="E74" s="513">
        <v>519</v>
      </c>
      <c r="F74" s="280"/>
      <c r="G74" s="280"/>
      <c r="N74" s="341"/>
      <c r="O74" s="68"/>
      <c r="P74" s="68"/>
      <c r="Q74" s="68"/>
    </row>
    <row r="75" spans="1:17" ht="27" customHeight="1">
      <c r="A75" s="265" t="s">
        <v>64</v>
      </c>
      <c r="B75" s="737" t="s">
        <v>65</v>
      </c>
      <c r="C75" s="737"/>
      <c r="D75" s="513"/>
      <c r="E75" s="513">
        <v>116</v>
      </c>
      <c r="F75" s="280"/>
      <c r="G75" s="280"/>
      <c r="N75" s="341"/>
      <c r="O75" s="68"/>
      <c r="P75" s="68"/>
      <c r="Q75" s="68"/>
    </row>
    <row r="76" spans="1:17" ht="27" customHeight="1">
      <c r="A76" s="265" t="s">
        <v>80</v>
      </c>
      <c r="B76" s="737" t="s">
        <v>81</v>
      </c>
      <c r="C76" s="737"/>
      <c r="D76" s="513"/>
      <c r="E76" s="513">
        <v>1266</v>
      </c>
      <c r="F76" s="280"/>
      <c r="G76" s="280"/>
      <c r="N76" s="341"/>
      <c r="O76" s="68"/>
      <c r="P76" s="68"/>
      <c r="Q76" s="68"/>
    </row>
    <row r="77" spans="1:17" ht="27" customHeight="1">
      <c r="A77" s="265" t="s">
        <v>50</v>
      </c>
      <c r="B77" s="737" t="s">
        <v>51</v>
      </c>
      <c r="C77" s="737"/>
      <c r="D77" s="513"/>
      <c r="E77" s="513">
        <v>413</v>
      </c>
      <c r="F77" s="280"/>
      <c r="G77" s="280"/>
      <c r="N77" s="341"/>
      <c r="O77" s="68"/>
      <c r="P77" s="68"/>
      <c r="Q77" s="68"/>
    </row>
    <row r="78" spans="1:17" ht="27" customHeight="1">
      <c r="A78" s="265" t="s">
        <v>52</v>
      </c>
      <c r="B78" s="737" t="s">
        <v>53</v>
      </c>
      <c r="C78" s="737"/>
      <c r="D78" s="513"/>
      <c r="E78" s="513">
        <v>1031</v>
      </c>
      <c r="F78" s="280"/>
      <c r="G78" s="280"/>
      <c r="N78" s="341"/>
      <c r="O78" s="68"/>
      <c r="P78" s="68"/>
      <c r="Q78" s="68"/>
    </row>
    <row r="79" spans="1:17" ht="27" customHeight="1">
      <c r="A79" s="265" t="s">
        <v>78</v>
      </c>
      <c r="B79" s="737" t="s">
        <v>79</v>
      </c>
      <c r="C79" s="737"/>
      <c r="D79" s="513"/>
      <c r="E79" s="513">
        <v>835</v>
      </c>
      <c r="F79" s="280"/>
      <c r="G79" s="280"/>
      <c r="N79" s="341"/>
      <c r="O79" s="68"/>
      <c r="P79" s="68"/>
      <c r="Q79" s="68"/>
    </row>
    <row r="80" spans="1:17" ht="27" customHeight="1">
      <c r="A80" s="265" t="s">
        <v>58</v>
      </c>
      <c r="B80" s="737" t="s">
        <v>59</v>
      </c>
      <c r="C80" s="737"/>
      <c r="D80" s="513"/>
      <c r="E80" s="513">
        <v>947</v>
      </c>
      <c r="F80" s="280"/>
      <c r="G80" s="280"/>
      <c r="N80" s="341"/>
      <c r="O80" s="68"/>
      <c r="P80" s="68"/>
      <c r="Q80" s="68"/>
    </row>
    <row r="81" spans="1:17" ht="27" customHeight="1">
      <c r="A81" s="265" t="s">
        <v>590</v>
      </c>
      <c r="B81" s="737" t="s">
        <v>608</v>
      </c>
      <c r="C81" s="737"/>
      <c r="D81" s="513"/>
      <c r="E81" s="513">
        <v>1811</v>
      </c>
      <c r="F81" s="280"/>
      <c r="G81" s="280"/>
      <c r="N81" s="341"/>
      <c r="O81" s="68"/>
      <c r="P81" s="68"/>
      <c r="Q81" s="68"/>
    </row>
    <row r="82" spans="1:17" ht="27" customHeight="1">
      <c r="A82" s="265" t="s">
        <v>29</v>
      </c>
      <c r="B82" s="737" t="s">
        <v>609</v>
      </c>
      <c r="C82" s="737"/>
      <c r="D82" s="513">
        <v>1520</v>
      </c>
      <c r="E82" s="513">
        <v>2660</v>
      </c>
      <c r="F82" s="280"/>
      <c r="G82" s="280"/>
      <c r="N82" s="341"/>
      <c r="O82" s="68"/>
      <c r="P82" s="68"/>
      <c r="Q82" s="68"/>
    </row>
    <row r="83" spans="1:17" ht="27" customHeight="1">
      <c r="A83" s="265" t="s">
        <v>88</v>
      </c>
      <c r="B83" s="737" t="s">
        <v>89</v>
      </c>
      <c r="C83" s="737"/>
      <c r="D83" s="513"/>
      <c r="E83" s="513">
        <v>234</v>
      </c>
      <c r="F83" s="280"/>
      <c r="G83" s="280"/>
      <c r="N83" s="341"/>
      <c r="O83" s="68"/>
      <c r="P83" s="68"/>
      <c r="Q83" s="68"/>
    </row>
    <row r="84" spans="1:17" ht="27" customHeight="1">
      <c r="A84" s="265" t="s">
        <v>90</v>
      </c>
      <c r="B84" s="737" t="s">
        <v>91</v>
      </c>
      <c r="C84" s="737"/>
      <c r="D84" s="513"/>
      <c r="E84" s="513">
        <v>411</v>
      </c>
      <c r="F84" s="280"/>
      <c r="G84" s="280"/>
      <c r="N84" s="341"/>
      <c r="O84" s="68"/>
      <c r="P84" s="68"/>
      <c r="Q84" s="68"/>
    </row>
    <row r="85" spans="1:17" ht="35.25" customHeight="1">
      <c r="A85" s="265" t="s">
        <v>108</v>
      </c>
      <c r="B85" s="746" t="s">
        <v>109</v>
      </c>
      <c r="C85" s="746"/>
      <c r="D85" s="513"/>
      <c r="E85" s="513">
        <v>606</v>
      </c>
      <c r="F85" s="280"/>
      <c r="G85" s="280"/>
      <c r="N85" s="341"/>
      <c r="O85" s="68"/>
      <c r="P85" s="68"/>
      <c r="Q85" s="68"/>
    </row>
    <row r="86" spans="1:17" ht="27" customHeight="1">
      <c r="A86" s="265" t="s">
        <v>94</v>
      </c>
      <c r="B86" s="737" t="s">
        <v>95</v>
      </c>
      <c r="C86" s="737"/>
      <c r="D86" s="513"/>
      <c r="E86" s="513">
        <v>559</v>
      </c>
      <c r="F86" s="280"/>
      <c r="G86" s="280"/>
      <c r="N86" s="341"/>
      <c r="O86" s="68"/>
      <c r="P86" s="68"/>
      <c r="Q86" s="68"/>
    </row>
    <row r="87" spans="1:17" ht="27" customHeight="1">
      <c r="A87" s="265" t="s">
        <v>110</v>
      </c>
      <c r="B87" s="737" t="s">
        <v>111</v>
      </c>
      <c r="C87" s="737"/>
      <c r="D87" s="513"/>
      <c r="E87" s="513">
        <v>380</v>
      </c>
      <c r="F87" s="280"/>
      <c r="G87" s="280"/>
      <c r="N87" s="341"/>
      <c r="O87" s="68"/>
      <c r="P87" s="68"/>
      <c r="Q87" s="68"/>
    </row>
    <row r="88" spans="1:17" ht="27" customHeight="1">
      <c r="A88" s="265" t="s">
        <v>100</v>
      </c>
      <c r="B88" s="737" t="s">
        <v>610</v>
      </c>
      <c r="C88" s="737"/>
      <c r="D88" s="513"/>
      <c r="E88" s="513">
        <v>806</v>
      </c>
      <c r="F88" s="280"/>
      <c r="G88" s="280"/>
      <c r="N88" s="341"/>
      <c r="O88" s="68"/>
      <c r="P88" s="68"/>
      <c r="Q88" s="68"/>
    </row>
    <row r="89" spans="1:17" ht="27" customHeight="1">
      <c r="A89" s="265" t="s">
        <v>92</v>
      </c>
      <c r="B89" s="737" t="s">
        <v>93</v>
      </c>
      <c r="C89" s="737"/>
      <c r="D89" s="513"/>
      <c r="E89" s="513">
        <v>546</v>
      </c>
      <c r="F89" s="280"/>
      <c r="G89" s="280"/>
      <c r="N89" s="341"/>
      <c r="O89" s="68"/>
      <c r="P89" s="68"/>
      <c r="Q89" s="68"/>
    </row>
    <row r="90" spans="1:17" ht="27" customHeight="1">
      <c r="A90" s="265" t="s">
        <v>96</v>
      </c>
      <c r="B90" s="737" t="s">
        <v>97</v>
      </c>
      <c r="C90" s="737"/>
      <c r="D90" s="513"/>
      <c r="E90" s="513">
        <v>496</v>
      </c>
      <c r="F90" s="280"/>
      <c r="G90" s="280"/>
      <c r="N90" s="341"/>
      <c r="O90" s="68"/>
      <c r="P90" s="68"/>
      <c r="Q90" s="68"/>
    </row>
    <row r="91" spans="1:17" ht="27" customHeight="1">
      <c r="A91" s="265" t="s">
        <v>98</v>
      </c>
      <c r="B91" s="737" t="s">
        <v>99</v>
      </c>
      <c r="C91" s="737"/>
      <c r="D91" s="513"/>
      <c r="E91" s="513">
        <v>382</v>
      </c>
      <c r="F91" s="280"/>
      <c r="G91" s="280"/>
    </row>
    <row r="92" spans="1:17" ht="27" customHeight="1">
      <c r="A92" s="265" t="s">
        <v>101</v>
      </c>
      <c r="B92" s="737" t="s">
        <v>102</v>
      </c>
      <c r="C92" s="737"/>
      <c r="D92" s="513"/>
      <c r="E92" s="513">
        <v>891</v>
      </c>
      <c r="F92" s="280"/>
      <c r="G92" s="280"/>
    </row>
    <row r="93" spans="1:17" ht="27" customHeight="1">
      <c r="A93" s="265" t="s">
        <v>105</v>
      </c>
      <c r="B93" s="737" t="s">
        <v>106</v>
      </c>
      <c r="C93" s="737"/>
      <c r="D93" s="513"/>
      <c r="E93" s="513">
        <v>656</v>
      </c>
      <c r="F93" s="280"/>
      <c r="G93" s="280"/>
    </row>
    <row r="94" spans="1:17" ht="27" customHeight="1">
      <c r="A94" s="265" t="s">
        <v>591</v>
      </c>
      <c r="B94" s="737" t="s">
        <v>611</v>
      </c>
      <c r="C94" s="737"/>
      <c r="D94" s="513"/>
      <c r="E94" s="513"/>
      <c r="F94" s="280"/>
      <c r="G94" s="280"/>
    </row>
    <row r="95" spans="1:17" ht="27" customHeight="1">
      <c r="A95" s="265" t="s">
        <v>103</v>
      </c>
      <c r="B95" s="737" t="s">
        <v>104</v>
      </c>
      <c r="C95" s="737"/>
      <c r="D95" s="513"/>
      <c r="E95" s="513">
        <v>440</v>
      </c>
      <c r="F95" s="280"/>
      <c r="G95" s="280"/>
    </row>
    <row r="96" spans="1:17" ht="27" customHeight="1">
      <c r="A96" s="265" t="s">
        <v>592</v>
      </c>
      <c r="B96" s="737" t="s">
        <v>612</v>
      </c>
      <c r="C96" s="737"/>
      <c r="D96" s="513"/>
      <c r="E96" s="513"/>
      <c r="F96" s="280"/>
      <c r="G96" s="280"/>
    </row>
    <row r="97" spans="1:7" ht="27" customHeight="1">
      <c r="A97" s="265" t="s">
        <v>593</v>
      </c>
      <c r="B97" s="737" t="s">
        <v>613</v>
      </c>
      <c r="C97" s="737"/>
      <c r="D97" s="513"/>
      <c r="E97" s="513"/>
      <c r="F97" s="280"/>
      <c r="G97" s="280"/>
    </row>
    <row r="98" spans="1:7" ht="27" customHeight="1">
      <c r="A98" s="265" t="s">
        <v>594</v>
      </c>
      <c r="B98" s="737" t="s">
        <v>614</v>
      </c>
      <c r="C98" s="737"/>
      <c r="D98" s="513"/>
      <c r="E98" s="513">
        <v>528</v>
      </c>
      <c r="F98" s="280"/>
      <c r="G98" s="280"/>
    </row>
    <row r="99" spans="1:7" ht="27" customHeight="1">
      <c r="A99" s="265" t="s">
        <v>107</v>
      </c>
      <c r="B99" s="737" t="s">
        <v>615</v>
      </c>
      <c r="C99" s="737"/>
      <c r="D99" s="513"/>
      <c r="E99" s="513">
        <v>564</v>
      </c>
      <c r="F99" s="280"/>
      <c r="G99" s="280"/>
    </row>
    <row r="100" spans="1:7" ht="27" customHeight="1">
      <c r="A100" s="265" t="s">
        <v>113</v>
      </c>
      <c r="B100" s="737" t="s">
        <v>616</v>
      </c>
      <c r="C100" s="737"/>
      <c r="D100" s="513">
        <v>60</v>
      </c>
      <c r="E100" s="513">
        <v>668</v>
      </c>
      <c r="F100" s="280"/>
      <c r="G100" s="280"/>
    </row>
    <row r="101" spans="1:7" ht="27" customHeight="1">
      <c r="A101" s="265" t="s">
        <v>595</v>
      </c>
      <c r="B101" s="737" t="s">
        <v>617</v>
      </c>
      <c r="C101" s="737"/>
      <c r="D101" s="513">
        <v>140</v>
      </c>
      <c r="E101" s="513">
        <v>1141</v>
      </c>
      <c r="F101" s="280"/>
      <c r="G101" s="280"/>
    </row>
    <row r="102" spans="1:7" ht="27" customHeight="1">
      <c r="A102" s="265" t="s">
        <v>596</v>
      </c>
      <c r="B102" s="737" t="s">
        <v>618</v>
      </c>
      <c r="C102" s="737"/>
      <c r="D102" s="513"/>
      <c r="E102" s="513">
        <v>1031</v>
      </c>
      <c r="F102" s="280"/>
      <c r="G102" s="280"/>
    </row>
    <row r="103" spans="1:7" ht="27" customHeight="1">
      <c r="A103" s="265" t="s">
        <v>597</v>
      </c>
      <c r="B103" s="737" t="s">
        <v>619</v>
      </c>
      <c r="C103" s="737"/>
      <c r="D103" s="513"/>
      <c r="E103" s="513"/>
      <c r="F103" s="280"/>
      <c r="G103" s="280"/>
    </row>
    <row r="104" spans="1:7" ht="27" customHeight="1">
      <c r="A104" s="265" t="s">
        <v>598</v>
      </c>
      <c r="B104" s="737" t="s">
        <v>620</v>
      </c>
      <c r="C104" s="737"/>
      <c r="D104" s="513"/>
      <c r="E104" s="513"/>
      <c r="F104" s="280"/>
      <c r="G104" s="280"/>
    </row>
    <row r="105" spans="1:7" ht="27" customHeight="1">
      <c r="A105" s="265" t="s">
        <v>599</v>
      </c>
      <c r="B105" s="737" t="s">
        <v>621</v>
      </c>
      <c r="C105" s="737"/>
      <c r="D105" s="513"/>
      <c r="E105" s="513"/>
      <c r="F105" s="280"/>
      <c r="G105" s="280"/>
    </row>
    <row r="106" spans="1:7" ht="27" customHeight="1">
      <c r="A106" s="265" t="s">
        <v>600</v>
      </c>
      <c r="B106" s="737" t="s">
        <v>622</v>
      </c>
      <c r="C106" s="737"/>
      <c r="D106" s="513"/>
      <c r="E106" s="513"/>
      <c r="F106" s="280"/>
      <c r="G106" s="280"/>
    </row>
    <row r="107" spans="1:7" ht="27" customHeight="1">
      <c r="A107" s="265" t="s">
        <v>112</v>
      </c>
      <c r="B107" s="737" t="s">
        <v>623</v>
      </c>
      <c r="C107" s="737"/>
      <c r="D107" s="513"/>
      <c r="E107" s="513"/>
      <c r="F107" s="280"/>
      <c r="G107" s="280"/>
    </row>
    <row r="108" spans="1:7" ht="27" customHeight="1">
      <c r="A108" s="265" t="s">
        <v>601</v>
      </c>
      <c r="B108" s="737" t="s">
        <v>624</v>
      </c>
      <c r="C108" s="737"/>
      <c r="D108" s="513"/>
      <c r="E108" s="513"/>
      <c r="F108" s="280"/>
      <c r="G108" s="280"/>
    </row>
    <row r="109" spans="1:7" ht="27" customHeight="1">
      <c r="A109" s="265" t="s">
        <v>602</v>
      </c>
      <c r="B109" s="737" t="s">
        <v>625</v>
      </c>
      <c r="C109" s="737"/>
      <c r="D109" s="513">
        <v>70</v>
      </c>
      <c r="E109" s="513">
        <v>140</v>
      </c>
      <c r="F109" s="280"/>
      <c r="G109" s="280"/>
    </row>
    <row r="110" spans="1:7" ht="27" customHeight="1">
      <c r="A110" s="265" t="s">
        <v>603</v>
      </c>
      <c r="B110" s="737" t="s">
        <v>626</v>
      </c>
      <c r="C110" s="737"/>
      <c r="D110" s="513"/>
      <c r="E110" s="513">
        <v>73</v>
      </c>
      <c r="F110" s="280"/>
      <c r="G110" s="280"/>
    </row>
    <row r="111" spans="1:7" ht="27" customHeight="1">
      <c r="A111" s="265" t="s">
        <v>604</v>
      </c>
      <c r="B111" s="737" t="s">
        <v>627</v>
      </c>
      <c r="C111" s="737"/>
      <c r="D111" s="513"/>
      <c r="E111" s="513">
        <v>349</v>
      </c>
      <c r="F111" s="280"/>
      <c r="G111" s="280"/>
    </row>
    <row r="112" spans="1:7" ht="27" customHeight="1">
      <c r="A112" s="265" t="s">
        <v>605</v>
      </c>
      <c r="B112" s="737" t="s">
        <v>628</v>
      </c>
      <c r="C112" s="737"/>
      <c r="D112" s="513">
        <v>380</v>
      </c>
      <c r="E112" s="513">
        <v>1</v>
      </c>
      <c r="F112" s="280"/>
      <c r="G112" s="280"/>
    </row>
    <row r="113" spans="1:17" ht="27" customHeight="1">
      <c r="A113" s="265" t="s">
        <v>606</v>
      </c>
      <c r="B113" s="737" t="s">
        <v>629</v>
      </c>
      <c r="C113" s="737"/>
      <c r="D113" s="513">
        <v>579</v>
      </c>
      <c r="E113" s="513">
        <v>79</v>
      </c>
      <c r="F113" s="280"/>
      <c r="G113" s="280"/>
    </row>
    <row r="114" spans="1:17" ht="32.25" customHeight="1">
      <c r="A114" s="265" t="s">
        <v>607</v>
      </c>
      <c r="B114" s="745" t="s">
        <v>697</v>
      </c>
      <c r="C114" s="737"/>
      <c r="D114" s="513">
        <v>1141</v>
      </c>
      <c r="E114" s="513">
        <v>66</v>
      </c>
      <c r="F114" s="280"/>
      <c r="G114" s="280"/>
    </row>
    <row r="115" spans="1:17" ht="16.5" customHeight="1">
      <c r="A115" s="736" t="s">
        <v>7</v>
      </c>
      <c r="B115" s="736"/>
      <c r="C115" s="736"/>
      <c r="D115" s="242">
        <f>SUM(D52:D114)</f>
        <v>3910</v>
      </c>
      <c r="E115" s="242">
        <f>SUM(E52:E114)</f>
        <v>41673</v>
      </c>
      <c r="F115" s="281"/>
      <c r="G115" s="281"/>
    </row>
    <row r="116" spans="1:17" ht="11.25" customHeight="1">
      <c r="F116" s="68"/>
      <c r="G116" s="68"/>
    </row>
    <row r="117" spans="1:17" ht="21" customHeight="1">
      <c r="F117" s="68"/>
      <c r="G117" s="68"/>
    </row>
    <row r="118" spans="1:17" ht="35.25" customHeight="1">
      <c r="A118" s="741" t="s">
        <v>700</v>
      </c>
      <c r="B118" s="741"/>
      <c r="C118" s="741"/>
      <c r="D118" s="741"/>
      <c r="E118" s="741"/>
      <c r="F118" s="741"/>
      <c r="G118" s="741"/>
      <c r="H118" s="741"/>
      <c r="I118" s="741"/>
      <c r="J118" s="741"/>
      <c r="K118" s="741"/>
      <c r="L118" s="741"/>
      <c r="M118" s="741"/>
    </row>
    <row r="120" spans="1:17" ht="63.75">
      <c r="A120" s="265" t="s">
        <v>537</v>
      </c>
      <c r="B120" s="736" t="s">
        <v>474</v>
      </c>
      <c r="C120" s="736"/>
      <c r="D120" s="265" t="s">
        <v>23</v>
      </c>
      <c r="E120" s="265" t="s">
        <v>24</v>
      </c>
      <c r="F120" s="265" t="s">
        <v>538</v>
      </c>
      <c r="G120" s="397" t="s">
        <v>733</v>
      </c>
      <c r="H120" s="406" t="s">
        <v>734</v>
      </c>
      <c r="I120" s="403"/>
      <c r="J120" s="92"/>
      <c r="K120" s="275" t="s">
        <v>25</v>
      </c>
      <c r="L120" s="60"/>
      <c r="M120" s="463"/>
      <c r="N120" s="579" t="s">
        <v>587</v>
      </c>
      <c r="O120" s="579"/>
      <c r="P120" s="727" t="s">
        <v>588</v>
      </c>
      <c r="Q120" s="728"/>
    </row>
    <row r="121" spans="1:17" ht="27.75" customHeight="1">
      <c r="A121" s="265">
        <v>1</v>
      </c>
      <c r="B121" s="735"/>
      <c r="C121" s="735"/>
      <c r="D121" s="78"/>
      <c r="E121" s="78"/>
      <c r="F121" s="78"/>
      <c r="G121" s="407" t="str">
        <f>IFERROR(F121/(D121-E121),"")</f>
        <v/>
      </c>
      <c r="H121" s="395" t="str">
        <f>IF(G121&gt;=100.9%,"El % de educandos activos con módulo vinculado no puede ser mayor a 100%, favor de modificar la información.","")</f>
        <v>El % de educandos activos con módulo vinculado no puede ser mayor a 100%, favor de modificar la información.</v>
      </c>
      <c r="I121" s="404"/>
      <c r="J121" s="742">
        <v>1</v>
      </c>
      <c r="K121" s="743"/>
      <c r="L121" s="60"/>
      <c r="M121" s="463"/>
      <c r="N121" s="581">
        <v>0</v>
      </c>
      <c r="O121" s="584" t="str">
        <f>CONCATENATE(IF(N121=0,"",IF(N121=1,'Base de Datos'!$E$249,IF(N121=2,'Base de Datos'!$E$250,IF(N121=3,'Base de Datos'!$E$251)))))</f>
        <v/>
      </c>
      <c r="P121" s="729"/>
      <c r="Q121" s="730"/>
    </row>
    <row r="122" spans="1:17" ht="27.75" customHeight="1">
      <c r="A122" s="265">
        <v>2</v>
      </c>
      <c r="B122" s="735"/>
      <c r="C122" s="735"/>
      <c r="D122" s="78"/>
      <c r="E122" s="78"/>
      <c r="F122" s="78"/>
      <c r="G122" s="407" t="str">
        <f t="shared" ref="G122:G153" si="2">IFERROR(F122/(D122-E122),"")</f>
        <v/>
      </c>
      <c r="H122" s="395" t="str">
        <f t="shared" ref="H122:H154" si="3">IF(G122&gt;=100.9%,"El % de educandos activos con módulo vinculado no puede ser mayor a 100%, favor de modificar la información.","")</f>
        <v>El % de educandos activos con módulo vinculado no puede ser mayor a 100%, favor de modificar la información.</v>
      </c>
      <c r="I122" s="404"/>
      <c r="J122" s="742"/>
      <c r="K122" s="743"/>
      <c r="L122" s="60"/>
      <c r="M122" s="463"/>
      <c r="N122" s="582"/>
      <c r="O122" s="585"/>
      <c r="P122" s="731"/>
      <c r="Q122" s="732"/>
    </row>
    <row r="123" spans="1:17" ht="27.75" customHeight="1">
      <c r="A123" s="265">
        <v>3</v>
      </c>
      <c r="B123" s="735"/>
      <c r="C123" s="735"/>
      <c r="D123" s="78"/>
      <c r="E123" s="78"/>
      <c r="F123" s="78"/>
      <c r="G123" s="407" t="str">
        <f t="shared" si="2"/>
        <v/>
      </c>
      <c r="H123" s="395" t="str">
        <f t="shared" si="3"/>
        <v>El % de educandos activos con módulo vinculado no puede ser mayor a 100%, favor de modificar la información.</v>
      </c>
      <c r="I123" s="404"/>
      <c r="J123" s="742"/>
      <c r="K123" s="743"/>
      <c r="L123" s="62"/>
      <c r="M123" s="463"/>
      <c r="N123" s="582"/>
      <c r="O123" s="585"/>
      <c r="P123" s="731"/>
      <c r="Q123" s="732"/>
    </row>
    <row r="124" spans="1:17" ht="27.75" customHeight="1">
      <c r="A124" s="265">
        <v>4</v>
      </c>
      <c r="B124" s="735"/>
      <c r="C124" s="735"/>
      <c r="D124" s="78"/>
      <c r="E124" s="78"/>
      <c r="F124" s="78"/>
      <c r="G124" s="407" t="str">
        <f t="shared" si="2"/>
        <v/>
      </c>
      <c r="H124" s="395" t="str">
        <f t="shared" si="3"/>
        <v>El % de educandos activos con módulo vinculado no puede ser mayor a 100%, favor de modificar la información.</v>
      </c>
      <c r="I124" s="404"/>
      <c r="J124" s="742"/>
      <c r="K124" s="743"/>
      <c r="L124" s="62"/>
      <c r="M124" s="463"/>
      <c r="N124" s="582"/>
      <c r="O124" s="585"/>
      <c r="P124" s="731"/>
      <c r="Q124" s="732"/>
    </row>
    <row r="125" spans="1:17" ht="27.75" customHeight="1">
      <c r="A125" s="265">
        <v>5</v>
      </c>
      <c r="B125" s="735"/>
      <c r="C125" s="735"/>
      <c r="D125" s="78"/>
      <c r="E125" s="78"/>
      <c r="F125" s="78"/>
      <c r="G125" s="407" t="str">
        <f t="shared" si="2"/>
        <v/>
      </c>
      <c r="H125" s="395" t="str">
        <f t="shared" si="3"/>
        <v>El % de educandos activos con módulo vinculado no puede ser mayor a 100%, favor de modificar la información.</v>
      </c>
      <c r="I125" s="404"/>
      <c r="J125" s="742"/>
      <c r="K125" s="743"/>
      <c r="L125" s="62"/>
      <c r="M125" s="463"/>
      <c r="N125" s="582"/>
      <c r="O125" s="585"/>
      <c r="P125" s="731"/>
      <c r="Q125" s="732"/>
    </row>
    <row r="126" spans="1:17" ht="27.75" customHeight="1">
      <c r="A126" s="265">
        <v>6</v>
      </c>
      <c r="B126" s="735"/>
      <c r="C126" s="735"/>
      <c r="D126" s="95"/>
      <c r="E126" s="95"/>
      <c r="F126" s="95"/>
      <c r="G126" s="407" t="str">
        <f t="shared" si="2"/>
        <v/>
      </c>
      <c r="H126" s="395" t="str">
        <f t="shared" si="3"/>
        <v>El % de educandos activos con módulo vinculado no puede ser mayor a 100%, favor de modificar la información.</v>
      </c>
      <c r="I126" s="404"/>
      <c r="J126" s="742"/>
      <c r="K126" s="743"/>
      <c r="M126" s="463"/>
      <c r="N126" s="583"/>
      <c r="O126" s="586"/>
      <c r="P126" s="733"/>
      <c r="Q126" s="734"/>
    </row>
    <row r="127" spans="1:17" ht="27.75" customHeight="1">
      <c r="A127" s="265">
        <v>7</v>
      </c>
      <c r="B127" s="735"/>
      <c r="C127" s="735"/>
      <c r="D127" s="95"/>
      <c r="E127" s="95"/>
      <c r="F127" s="95"/>
      <c r="G127" s="407" t="str">
        <f t="shared" si="2"/>
        <v/>
      </c>
      <c r="H127" s="395" t="str">
        <f t="shared" si="3"/>
        <v>El % de educandos activos con módulo vinculado no puede ser mayor a 100%, favor de modificar la información.</v>
      </c>
      <c r="I127" s="404"/>
      <c r="J127" s="742">
        <v>2</v>
      </c>
      <c r="K127" s="743"/>
      <c r="M127" s="463"/>
      <c r="N127" s="581">
        <v>0</v>
      </c>
      <c r="O127" s="584" t="str">
        <f>CONCATENATE(IF(N127=0,"",IF(N127=1,'Base de Datos'!$E$249,IF(N127=2,'Base de Datos'!$E$250,IF(N127=3,'Base de Datos'!$E$251)))))</f>
        <v/>
      </c>
      <c r="P127" s="729"/>
      <c r="Q127" s="730"/>
    </row>
    <row r="128" spans="1:17" ht="27.75" customHeight="1">
      <c r="A128" s="265">
        <v>8</v>
      </c>
      <c r="B128" s="735"/>
      <c r="C128" s="735"/>
      <c r="D128" s="95"/>
      <c r="E128" s="95"/>
      <c r="F128" s="95"/>
      <c r="G128" s="407" t="str">
        <f t="shared" si="2"/>
        <v/>
      </c>
      <c r="H128" s="395" t="str">
        <f t="shared" si="3"/>
        <v>El % de educandos activos con módulo vinculado no puede ser mayor a 100%, favor de modificar la información.</v>
      </c>
      <c r="I128" s="404"/>
      <c r="J128" s="742"/>
      <c r="K128" s="743"/>
      <c r="M128" s="463"/>
      <c r="N128" s="582"/>
      <c r="O128" s="585"/>
      <c r="P128" s="731"/>
      <c r="Q128" s="732"/>
    </row>
    <row r="129" spans="1:17" ht="27.75" customHeight="1">
      <c r="A129" s="265">
        <v>9</v>
      </c>
      <c r="B129" s="735"/>
      <c r="C129" s="735"/>
      <c r="D129" s="95"/>
      <c r="E129" s="95"/>
      <c r="F129" s="95"/>
      <c r="G129" s="407" t="str">
        <f t="shared" si="2"/>
        <v/>
      </c>
      <c r="H129" s="395" t="str">
        <f t="shared" si="3"/>
        <v>El % de educandos activos con módulo vinculado no puede ser mayor a 100%, favor de modificar la información.</v>
      </c>
      <c r="I129" s="404"/>
      <c r="J129" s="742"/>
      <c r="K129" s="743"/>
      <c r="M129" s="463"/>
      <c r="N129" s="582"/>
      <c r="O129" s="585"/>
      <c r="P129" s="731"/>
      <c r="Q129" s="732"/>
    </row>
    <row r="130" spans="1:17" ht="27.75" customHeight="1">
      <c r="A130" s="265">
        <v>10</v>
      </c>
      <c r="B130" s="735"/>
      <c r="C130" s="735"/>
      <c r="D130" s="95"/>
      <c r="E130" s="95"/>
      <c r="F130" s="95"/>
      <c r="G130" s="407" t="str">
        <f t="shared" si="2"/>
        <v/>
      </c>
      <c r="H130" s="395" t="str">
        <f t="shared" si="3"/>
        <v>El % de educandos activos con módulo vinculado no puede ser mayor a 100%, favor de modificar la información.</v>
      </c>
      <c r="I130" s="404"/>
      <c r="J130" s="742"/>
      <c r="K130" s="743"/>
      <c r="M130" s="463"/>
      <c r="N130" s="582"/>
      <c r="O130" s="585"/>
      <c r="P130" s="731"/>
      <c r="Q130" s="732"/>
    </row>
    <row r="131" spans="1:17" ht="27.75" customHeight="1">
      <c r="A131" s="265">
        <v>11</v>
      </c>
      <c r="B131" s="735"/>
      <c r="C131" s="735"/>
      <c r="D131" s="95"/>
      <c r="E131" s="95"/>
      <c r="F131" s="95"/>
      <c r="G131" s="407" t="str">
        <f t="shared" si="2"/>
        <v/>
      </c>
      <c r="H131" s="395" t="str">
        <f t="shared" si="3"/>
        <v>El % de educandos activos con módulo vinculado no puede ser mayor a 100%, favor de modificar la información.</v>
      </c>
      <c r="I131" s="404"/>
      <c r="J131" s="742"/>
      <c r="K131" s="743"/>
      <c r="M131" s="463"/>
      <c r="N131" s="582"/>
      <c r="O131" s="585"/>
      <c r="P131" s="731"/>
      <c r="Q131" s="732"/>
    </row>
    <row r="132" spans="1:17" ht="27.75" customHeight="1">
      <c r="A132" s="265">
        <v>12</v>
      </c>
      <c r="B132" s="735"/>
      <c r="C132" s="735"/>
      <c r="D132" s="95"/>
      <c r="E132" s="95"/>
      <c r="F132" s="95"/>
      <c r="G132" s="407" t="str">
        <f t="shared" si="2"/>
        <v/>
      </c>
      <c r="H132" s="395" t="str">
        <f t="shared" si="3"/>
        <v>El % de educandos activos con módulo vinculado no puede ser mayor a 100%, favor de modificar la información.</v>
      </c>
      <c r="I132" s="404"/>
      <c r="J132" s="742"/>
      <c r="K132" s="743"/>
      <c r="M132" s="463"/>
      <c r="N132" s="583"/>
      <c r="O132" s="586"/>
      <c r="P132" s="733"/>
      <c r="Q132" s="734"/>
    </row>
    <row r="133" spans="1:17" ht="27.75" customHeight="1">
      <c r="A133" s="265">
        <v>13</v>
      </c>
      <c r="B133" s="735"/>
      <c r="C133" s="735"/>
      <c r="D133" s="95"/>
      <c r="E133" s="95"/>
      <c r="F133" s="95"/>
      <c r="G133" s="407" t="str">
        <f t="shared" si="2"/>
        <v/>
      </c>
      <c r="H133" s="395" t="str">
        <f t="shared" si="3"/>
        <v>El % de educandos activos con módulo vinculado no puede ser mayor a 100%, favor de modificar la información.</v>
      </c>
      <c r="I133" s="404"/>
      <c r="J133" s="96"/>
      <c r="K133" s="94"/>
    </row>
    <row r="134" spans="1:17" ht="27.75" customHeight="1">
      <c r="A134" s="265">
        <v>14</v>
      </c>
      <c r="B134" s="735"/>
      <c r="C134" s="735"/>
      <c r="D134" s="95"/>
      <c r="E134" s="95"/>
      <c r="F134" s="95"/>
      <c r="G134" s="407" t="str">
        <f t="shared" si="2"/>
        <v/>
      </c>
      <c r="H134" s="395" t="str">
        <f t="shared" si="3"/>
        <v>El % de educandos activos con módulo vinculado no puede ser mayor a 100%, favor de modificar la información.</v>
      </c>
      <c r="I134" s="404"/>
      <c r="J134" s="96"/>
      <c r="K134" s="94"/>
    </row>
    <row r="135" spans="1:17" ht="27.75" customHeight="1">
      <c r="A135" s="265">
        <v>15</v>
      </c>
      <c r="B135" s="735"/>
      <c r="C135" s="735"/>
      <c r="D135" s="95"/>
      <c r="E135" s="95"/>
      <c r="F135" s="95"/>
      <c r="G135" s="407" t="str">
        <f t="shared" si="2"/>
        <v/>
      </c>
      <c r="H135" s="395" t="str">
        <f t="shared" si="3"/>
        <v>El % de educandos activos con módulo vinculado no puede ser mayor a 100%, favor de modificar la información.</v>
      </c>
      <c r="I135" s="404"/>
      <c r="J135" s="96"/>
      <c r="K135" s="94"/>
    </row>
    <row r="136" spans="1:17" ht="27.75" customHeight="1">
      <c r="A136" s="265">
        <v>16</v>
      </c>
      <c r="B136" s="735"/>
      <c r="C136" s="735"/>
      <c r="D136" s="95"/>
      <c r="E136" s="95"/>
      <c r="F136" s="95"/>
      <c r="G136" s="407" t="str">
        <f t="shared" si="2"/>
        <v/>
      </c>
      <c r="H136" s="395" t="str">
        <f t="shared" si="3"/>
        <v>El % de educandos activos con módulo vinculado no puede ser mayor a 100%, favor de modificar la información.</v>
      </c>
      <c r="I136" s="404"/>
    </row>
    <row r="137" spans="1:17" ht="27.75" customHeight="1">
      <c r="A137" s="265">
        <v>17</v>
      </c>
      <c r="B137" s="735"/>
      <c r="C137" s="735"/>
      <c r="D137" s="95"/>
      <c r="E137" s="95"/>
      <c r="F137" s="95"/>
      <c r="G137" s="407" t="str">
        <f t="shared" si="2"/>
        <v/>
      </c>
      <c r="H137" s="395" t="str">
        <f t="shared" si="3"/>
        <v>El % de educandos activos con módulo vinculado no puede ser mayor a 100%, favor de modificar la información.</v>
      </c>
      <c r="I137" s="404"/>
    </row>
    <row r="138" spans="1:17" ht="27.75" customHeight="1">
      <c r="A138" s="265">
        <v>18</v>
      </c>
      <c r="B138" s="735"/>
      <c r="C138" s="735"/>
      <c r="D138" s="95"/>
      <c r="E138" s="95"/>
      <c r="F138" s="95"/>
      <c r="G138" s="407" t="str">
        <f t="shared" si="2"/>
        <v/>
      </c>
      <c r="H138" s="395" t="str">
        <f t="shared" si="3"/>
        <v>El % de educandos activos con módulo vinculado no puede ser mayor a 100%, favor de modificar la información.</v>
      </c>
      <c r="I138" s="404"/>
    </row>
    <row r="139" spans="1:17" ht="27.75" customHeight="1">
      <c r="A139" s="265">
        <v>19</v>
      </c>
      <c r="B139" s="735"/>
      <c r="C139" s="735"/>
      <c r="D139" s="95"/>
      <c r="E139" s="95"/>
      <c r="F139" s="95"/>
      <c r="G139" s="407" t="str">
        <f t="shared" si="2"/>
        <v/>
      </c>
      <c r="H139" s="395" t="str">
        <f t="shared" si="3"/>
        <v>El % de educandos activos con módulo vinculado no puede ser mayor a 100%, favor de modificar la información.</v>
      </c>
      <c r="I139" s="404"/>
    </row>
    <row r="140" spans="1:17" ht="27.75" customHeight="1">
      <c r="A140" s="265">
        <v>20</v>
      </c>
      <c r="B140" s="735"/>
      <c r="C140" s="735"/>
      <c r="D140" s="95"/>
      <c r="E140" s="95"/>
      <c r="F140" s="95"/>
      <c r="G140" s="407" t="str">
        <f t="shared" si="2"/>
        <v/>
      </c>
      <c r="H140" s="395" t="str">
        <f t="shared" si="3"/>
        <v>El % de educandos activos con módulo vinculado no puede ser mayor a 100%, favor de modificar la información.</v>
      </c>
      <c r="I140" s="404"/>
    </row>
    <row r="141" spans="1:17" ht="27.75" customHeight="1">
      <c r="A141" s="265">
        <v>21</v>
      </c>
      <c r="B141" s="735"/>
      <c r="C141" s="735"/>
      <c r="D141" s="95"/>
      <c r="E141" s="95"/>
      <c r="F141" s="95"/>
      <c r="G141" s="407" t="str">
        <f t="shared" si="2"/>
        <v/>
      </c>
      <c r="H141" s="395" t="str">
        <f t="shared" si="3"/>
        <v>El % de educandos activos con módulo vinculado no puede ser mayor a 100%, favor de modificar la información.</v>
      </c>
      <c r="I141" s="404"/>
    </row>
    <row r="142" spans="1:17" ht="27.75" customHeight="1">
      <c r="A142" s="265">
        <v>22</v>
      </c>
      <c r="B142" s="735"/>
      <c r="C142" s="735"/>
      <c r="D142" s="95"/>
      <c r="E142" s="95"/>
      <c r="F142" s="95"/>
      <c r="G142" s="407" t="str">
        <f t="shared" si="2"/>
        <v/>
      </c>
      <c r="H142" s="395" t="str">
        <f t="shared" si="3"/>
        <v>El % de educandos activos con módulo vinculado no puede ser mayor a 100%, favor de modificar la información.</v>
      </c>
      <c r="I142" s="404"/>
    </row>
    <row r="143" spans="1:17" ht="27.75" customHeight="1">
      <c r="A143" s="265">
        <v>23</v>
      </c>
      <c r="B143" s="735"/>
      <c r="C143" s="735"/>
      <c r="D143" s="95"/>
      <c r="E143" s="95"/>
      <c r="F143" s="95"/>
      <c r="G143" s="407" t="str">
        <f t="shared" si="2"/>
        <v/>
      </c>
      <c r="H143" s="395" t="str">
        <f t="shared" si="3"/>
        <v>El % de educandos activos con módulo vinculado no puede ser mayor a 100%, favor de modificar la información.</v>
      </c>
      <c r="I143" s="404"/>
    </row>
    <row r="144" spans="1:17" ht="27.75" customHeight="1">
      <c r="A144" s="265">
        <v>24</v>
      </c>
      <c r="B144" s="735"/>
      <c r="C144" s="735"/>
      <c r="D144" s="95"/>
      <c r="E144" s="95"/>
      <c r="F144" s="95"/>
      <c r="G144" s="407" t="str">
        <f t="shared" si="2"/>
        <v/>
      </c>
      <c r="H144" s="395" t="str">
        <f t="shared" si="3"/>
        <v>El % de educandos activos con módulo vinculado no puede ser mayor a 100%, favor de modificar la información.</v>
      </c>
      <c r="I144" s="404"/>
    </row>
    <row r="145" spans="1:17" ht="27.75" customHeight="1">
      <c r="A145" s="265">
        <v>25</v>
      </c>
      <c r="B145" s="735"/>
      <c r="C145" s="735"/>
      <c r="D145" s="95"/>
      <c r="E145" s="95"/>
      <c r="F145" s="95"/>
      <c r="G145" s="407" t="str">
        <f t="shared" si="2"/>
        <v/>
      </c>
      <c r="H145" s="395" t="str">
        <f t="shared" si="3"/>
        <v>El % de educandos activos con módulo vinculado no puede ser mayor a 100%, favor de modificar la información.</v>
      </c>
      <c r="I145" s="404"/>
    </row>
    <row r="146" spans="1:17" ht="27.75" customHeight="1">
      <c r="A146" s="265">
        <v>26</v>
      </c>
      <c r="B146" s="735"/>
      <c r="C146" s="735"/>
      <c r="D146" s="95"/>
      <c r="E146" s="95"/>
      <c r="F146" s="95"/>
      <c r="G146" s="407" t="str">
        <f t="shared" si="2"/>
        <v/>
      </c>
      <c r="H146" s="395" t="str">
        <f t="shared" si="3"/>
        <v>El % de educandos activos con módulo vinculado no puede ser mayor a 100%, favor de modificar la información.</v>
      </c>
      <c r="I146" s="404"/>
    </row>
    <row r="147" spans="1:17" ht="27.75" customHeight="1">
      <c r="A147" s="265">
        <v>27</v>
      </c>
      <c r="B147" s="735"/>
      <c r="C147" s="735"/>
      <c r="D147" s="95"/>
      <c r="E147" s="95"/>
      <c r="F147" s="95"/>
      <c r="G147" s="407" t="str">
        <f t="shared" si="2"/>
        <v/>
      </c>
      <c r="H147" s="395" t="str">
        <f t="shared" si="3"/>
        <v>El % de educandos activos con módulo vinculado no puede ser mayor a 100%, favor de modificar la información.</v>
      </c>
      <c r="I147" s="404"/>
    </row>
    <row r="148" spans="1:17" ht="27.75" customHeight="1">
      <c r="A148" s="265">
        <v>28</v>
      </c>
      <c r="B148" s="735"/>
      <c r="C148" s="735"/>
      <c r="D148" s="95"/>
      <c r="E148" s="95"/>
      <c r="F148" s="95"/>
      <c r="G148" s="407" t="str">
        <f t="shared" si="2"/>
        <v/>
      </c>
      <c r="H148" s="395" t="str">
        <f t="shared" si="3"/>
        <v>El % de educandos activos con módulo vinculado no puede ser mayor a 100%, favor de modificar la información.</v>
      </c>
      <c r="I148" s="404"/>
    </row>
    <row r="149" spans="1:17" ht="27.75" customHeight="1">
      <c r="A149" s="265">
        <v>29</v>
      </c>
      <c r="B149" s="735"/>
      <c r="C149" s="735"/>
      <c r="D149" s="95"/>
      <c r="E149" s="95"/>
      <c r="F149" s="95"/>
      <c r="G149" s="407" t="str">
        <f t="shared" si="2"/>
        <v/>
      </c>
      <c r="H149" s="395" t="str">
        <f t="shared" si="3"/>
        <v>El % de educandos activos con módulo vinculado no puede ser mayor a 100%, favor de modificar la información.</v>
      </c>
      <c r="I149" s="404"/>
    </row>
    <row r="150" spans="1:17" ht="27.75" customHeight="1">
      <c r="A150" s="265">
        <v>30</v>
      </c>
      <c r="B150" s="735"/>
      <c r="C150" s="735"/>
      <c r="D150" s="95"/>
      <c r="E150" s="95"/>
      <c r="F150" s="95"/>
      <c r="G150" s="407" t="str">
        <f t="shared" si="2"/>
        <v/>
      </c>
      <c r="H150" s="395" t="str">
        <f t="shared" si="3"/>
        <v>El % de educandos activos con módulo vinculado no puede ser mayor a 100%, favor de modificar la información.</v>
      </c>
      <c r="I150" s="404"/>
    </row>
    <row r="151" spans="1:17" ht="27.75" customHeight="1">
      <c r="A151" s="265">
        <v>31</v>
      </c>
      <c r="B151" s="735"/>
      <c r="C151" s="735"/>
      <c r="D151" s="95"/>
      <c r="E151" s="95"/>
      <c r="F151" s="95"/>
      <c r="G151" s="407" t="str">
        <f t="shared" si="2"/>
        <v/>
      </c>
      <c r="H151" s="395" t="str">
        <f t="shared" si="3"/>
        <v>El % de educandos activos con módulo vinculado no puede ser mayor a 100%, favor de modificar la información.</v>
      </c>
      <c r="I151" s="404"/>
    </row>
    <row r="152" spans="1:17" ht="27.75" customHeight="1">
      <c r="A152" s="265">
        <v>32</v>
      </c>
      <c r="B152" s="735"/>
      <c r="C152" s="735"/>
      <c r="D152" s="95"/>
      <c r="E152" s="95"/>
      <c r="F152" s="95"/>
      <c r="G152" s="407" t="str">
        <f t="shared" si="2"/>
        <v/>
      </c>
      <c r="H152" s="395" t="str">
        <f t="shared" si="3"/>
        <v>El % de educandos activos con módulo vinculado no puede ser mayor a 100%, favor de modificar la información.</v>
      </c>
      <c r="I152" s="404"/>
    </row>
    <row r="153" spans="1:17" ht="27.75" customHeight="1">
      <c r="A153" s="265">
        <v>33</v>
      </c>
      <c r="B153" s="735"/>
      <c r="C153" s="735"/>
      <c r="D153" s="95"/>
      <c r="E153" s="95"/>
      <c r="F153" s="95"/>
      <c r="G153" s="407" t="str">
        <f t="shared" si="2"/>
        <v/>
      </c>
      <c r="H153" s="395" t="str">
        <f t="shared" si="3"/>
        <v>El % de educandos activos con módulo vinculado no puede ser mayor a 100%, favor de modificar la información.</v>
      </c>
      <c r="I153" s="404"/>
    </row>
    <row r="154" spans="1:17" ht="27.75" customHeight="1">
      <c r="A154" s="738" t="s">
        <v>7</v>
      </c>
      <c r="B154" s="739"/>
      <c r="C154" s="740"/>
      <c r="D154" s="53" t="str">
        <f>IF(SUM(D121:D153)=0,"",SUM(D121:D153))</f>
        <v/>
      </c>
      <c r="E154" s="53" t="str">
        <f>IF(SUM(E121:E153)=0,"",SUM(E121:E153))</f>
        <v/>
      </c>
      <c r="F154" s="53" t="str">
        <f>IF(SUM(F121:F153)=0,"",SUM(F121:F153))</f>
        <v/>
      </c>
      <c r="G154" s="53" t="e">
        <f>IF(SUM(D154+E154-F154)=0,"",SUM(SUM(D154+E154-F154)))</f>
        <v>#VALUE!</v>
      </c>
      <c r="H154" s="395" t="e">
        <f t="shared" si="3"/>
        <v>#VALUE!</v>
      </c>
    </row>
    <row r="155" spans="1:17" ht="27.75" customHeight="1">
      <c r="F155" s="68"/>
      <c r="G155" s="68"/>
    </row>
    <row r="156" spans="1:17" ht="27.75" customHeight="1">
      <c r="A156" s="744" t="s">
        <v>695</v>
      </c>
      <c r="B156" s="744"/>
      <c r="C156" s="744"/>
      <c r="D156" s="744"/>
      <c r="E156" s="744"/>
      <c r="F156" s="744"/>
      <c r="G156" s="744"/>
      <c r="H156" s="744"/>
      <c r="I156" s="744"/>
      <c r="J156" s="744"/>
      <c r="K156" s="744"/>
      <c r="L156" s="744"/>
      <c r="M156" s="744"/>
    </row>
    <row r="157" spans="1:17" ht="27.75" customHeight="1">
      <c r="A157" s="282"/>
      <c r="B157" s="282"/>
      <c r="C157" s="282"/>
      <c r="D157" s="282"/>
      <c r="E157" s="282"/>
      <c r="F157" s="282"/>
      <c r="G157" s="282"/>
      <c r="H157" s="282"/>
      <c r="I157" s="405"/>
      <c r="J157" s="282"/>
      <c r="K157" s="282"/>
      <c r="L157" s="282"/>
      <c r="M157" s="282"/>
    </row>
    <row r="158" spans="1:17" ht="100.9" customHeight="1">
      <c r="A158" s="265" t="s">
        <v>26</v>
      </c>
      <c r="B158" s="736" t="s">
        <v>27</v>
      </c>
      <c r="C158" s="736"/>
      <c r="D158" s="265" t="s">
        <v>440</v>
      </c>
      <c r="E158" s="265" t="s">
        <v>539</v>
      </c>
      <c r="F158" s="121"/>
      <c r="G158" s="121"/>
      <c r="H158" s="79"/>
      <c r="I158" s="79"/>
      <c r="J158" s="76"/>
      <c r="K158" s="275" t="s">
        <v>28</v>
      </c>
      <c r="L158" s="160"/>
      <c r="M158" s="553" t="s">
        <v>814</v>
      </c>
      <c r="N158" s="579" t="s">
        <v>587</v>
      </c>
      <c r="O158" s="579"/>
      <c r="P158" s="727" t="s">
        <v>588</v>
      </c>
      <c r="Q158" s="728"/>
    </row>
    <row r="159" spans="1:17" ht="27.75" customHeight="1">
      <c r="A159" s="265">
        <v>1</v>
      </c>
      <c r="B159" s="737" t="s">
        <v>630</v>
      </c>
      <c r="C159" s="737"/>
      <c r="D159" s="97"/>
      <c r="E159" s="97"/>
      <c r="F159" s="280"/>
      <c r="G159" s="280"/>
      <c r="H159" s="76"/>
      <c r="I159" s="76"/>
      <c r="J159" s="742">
        <v>1</v>
      </c>
      <c r="K159" s="718"/>
      <c r="M159" s="689"/>
      <c r="N159" s="581">
        <v>0</v>
      </c>
      <c r="O159" s="584" t="str">
        <f>CONCATENATE(IF(N159=0,"",IF(N159=1,'Base de Datos'!$E$249,IF(N159=2,'Base de Datos'!$E$250,IF(N159=3,'Base de Datos'!$E$251)))))</f>
        <v/>
      </c>
      <c r="P159" s="719"/>
      <c r="Q159" s="719"/>
    </row>
    <row r="160" spans="1:17" ht="27.75" customHeight="1">
      <c r="A160" s="265">
        <v>2</v>
      </c>
      <c r="B160" s="737" t="s">
        <v>631</v>
      </c>
      <c r="C160" s="737"/>
      <c r="D160" s="97"/>
      <c r="E160" s="97"/>
      <c r="F160" s="280"/>
      <c r="G160" s="280"/>
      <c r="J160" s="742"/>
      <c r="K160" s="718"/>
      <c r="L160" s="60"/>
      <c r="M160" s="690"/>
      <c r="N160" s="582"/>
      <c r="O160" s="585"/>
      <c r="P160" s="719"/>
      <c r="Q160" s="719"/>
    </row>
    <row r="161" spans="1:17" ht="27.75" customHeight="1">
      <c r="A161" s="265">
        <v>3</v>
      </c>
      <c r="B161" s="737" t="s">
        <v>632</v>
      </c>
      <c r="C161" s="737"/>
      <c r="D161" s="97"/>
      <c r="E161" s="97"/>
      <c r="F161" s="280"/>
      <c r="G161" s="280"/>
      <c r="J161" s="742"/>
      <c r="K161" s="718"/>
      <c r="L161" s="60"/>
      <c r="M161" s="690"/>
      <c r="N161" s="582"/>
      <c r="O161" s="585"/>
      <c r="P161" s="719"/>
      <c r="Q161" s="719"/>
    </row>
    <row r="162" spans="1:17" ht="27.75" customHeight="1">
      <c r="A162" s="265">
        <v>4</v>
      </c>
      <c r="B162" s="737" t="s">
        <v>633</v>
      </c>
      <c r="C162" s="737"/>
      <c r="D162" s="97"/>
      <c r="E162" s="97"/>
      <c r="F162" s="280"/>
      <c r="G162" s="280"/>
      <c r="J162" s="742"/>
      <c r="K162" s="718"/>
      <c r="L162" s="60"/>
      <c r="M162" s="691"/>
      <c r="N162" s="583"/>
      <c r="O162" s="586"/>
      <c r="P162" s="719"/>
      <c r="Q162" s="719"/>
    </row>
    <row r="163" spans="1:17" ht="27.75" customHeight="1">
      <c r="A163" s="265">
        <v>5</v>
      </c>
      <c r="B163" s="737" t="s">
        <v>634</v>
      </c>
      <c r="C163" s="737"/>
      <c r="D163" s="97"/>
      <c r="E163" s="97"/>
      <c r="F163" s="280"/>
      <c r="G163" s="280"/>
      <c r="J163" s="742">
        <v>2</v>
      </c>
      <c r="K163" s="718"/>
      <c r="L163" s="98"/>
      <c r="M163" s="689"/>
      <c r="N163" s="581">
        <v>0</v>
      </c>
      <c r="O163" s="584" t="str">
        <f>CONCATENATE(IF(N163=0,"",IF(N163=1,'Base de Datos'!$E$249,IF(N163=2,'Base de Datos'!$E$250,IF(N163=3,'Base de Datos'!$E$251)))))</f>
        <v/>
      </c>
      <c r="P163" s="719"/>
      <c r="Q163" s="719"/>
    </row>
    <row r="164" spans="1:17" ht="27.75" customHeight="1">
      <c r="A164" s="265">
        <v>6</v>
      </c>
      <c r="B164" s="737" t="s">
        <v>635</v>
      </c>
      <c r="C164" s="737"/>
      <c r="D164" s="97"/>
      <c r="E164" s="97"/>
      <c r="F164" s="280"/>
      <c r="G164" s="280"/>
      <c r="J164" s="742"/>
      <c r="K164" s="718"/>
      <c r="L164" s="62"/>
      <c r="M164" s="690"/>
      <c r="N164" s="582"/>
      <c r="O164" s="585"/>
      <c r="P164" s="719"/>
      <c r="Q164" s="719"/>
    </row>
    <row r="165" spans="1:17" ht="27.75" customHeight="1">
      <c r="A165" s="265">
        <v>7</v>
      </c>
      <c r="B165" s="737" t="s">
        <v>636</v>
      </c>
      <c r="C165" s="737"/>
      <c r="D165" s="97"/>
      <c r="E165" s="97"/>
      <c r="F165" s="280"/>
      <c r="G165" s="280"/>
      <c r="J165" s="742"/>
      <c r="K165" s="718"/>
      <c r="L165" s="62"/>
      <c r="M165" s="690"/>
      <c r="N165" s="582"/>
      <c r="O165" s="585"/>
      <c r="P165" s="719"/>
      <c r="Q165" s="719"/>
    </row>
    <row r="166" spans="1:17" ht="27.75" customHeight="1">
      <c r="A166" s="265">
        <v>8</v>
      </c>
      <c r="B166" s="737" t="s">
        <v>637</v>
      </c>
      <c r="C166" s="737"/>
      <c r="D166" s="97"/>
      <c r="E166" s="97"/>
      <c r="F166" s="280"/>
      <c r="G166" s="280"/>
      <c r="J166" s="742"/>
      <c r="K166" s="718"/>
      <c r="M166" s="691"/>
      <c r="N166" s="583"/>
      <c r="O166" s="586"/>
      <c r="P166" s="719"/>
      <c r="Q166" s="719"/>
    </row>
    <row r="167" spans="1:17" ht="27.75" customHeight="1">
      <c r="A167" s="265">
        <v>9</v>
      </c>
      <c r="B167" s="737" t="s">
        <v>638</v>
      </c>
      <c r="C167" s="737"/>
      <c r="D167" s="97"/>
      <c r="E167" s="97"/>
      <c r="F167" s="280"/>
      <c r="G167" s="280"/>
      <c r="N167" s="297"/>
      <c r="O167" s="340" t="str">
        <f>CONCATENATE(IF(N167="","",IF(N167=1,'Base de Datos'!$E$249,IF(N167=2,'Base de Datos'!#REF!,IF(N167=3,'Base de Datos'!$E$250,IF(N167=4,'Base de Datos'!$E$251))))),"")</f>
        <v/>
      </c>
      <c r="P167" s="68"/>
    </row>
    <row r="168" spans="1:17" ht="27.75" customHeight="1">
      <c r="A168" s="265">
        <v>10</v>
      </c>
      <c r="B168" s="737" t="s">
        <v>639</v>
      </c>
      <c r="C168" s="737"/>
      <c r="D168" s="97"/>
      <c r="E168" s="97"/>
      <c r="F168" s="280"/>
      <c r="G168" s="280"/>
      <c r="N168" s="297"/>
      <c r="O168" s="340"/>
      <c r="P168" s="68"/>
    </row>
    <row r="169" spans="1:17" ht="27.75" customHeight="1">
      <c r="A169" s="265">
        <v>11</v>
      </c>
      <c r="B169" s="737" t="s">
        <v>640</v>
      </c>
      <c r="C169" s="737"/>
      <c r="D169" s="97"/>
      <c r="E169" s="97"/>
      <c r="F169" s="280"/>
      <c r="G169" s="280"/>
      <c r="N169" s="297"/>
      <c r="O169" s="340" t="str">
        <f>CONCATENATE(IF(N169="","",IF(N169=1,'Base de Datos'!$E$249,IF(N169=2,'Base de Datos'!#REF!,IF(N169=3,'Base de Datos'!$E$250,IF(N169=4,'Base de Datos'!$E$251))))),"")</f>
        <v/>
      </c>
      <c r="P169" s="68"/>
    </row>
    <row r="170" spans="1:17" ht="27.75" customHeight="1">
      <c r="A170" s="265">
        <v>12</v>
      </c>
      <c r="B170" s="737" t="s">
        <v>641</v>
      </c>
      <c r="C170" s="737"/>
      <c r="D170" s="97"/>
      <c r="E170" s="97"/>
      <c r="F170" s="280"/>
      <c r="G170" s="280"/>
      <c r="N170" s="297"/>
      <c r="O170" s="340"/>
      <c r="P170" s="68"/>
    </row>
    <row r="171" spans="1:17" ht="27.75" customHeight="1">
      <c r="A171" s="265">
        <v>13</v>
      </c>
      <c r="B171" s="737" t="s">
        <v>642</v>
      </c>
      <c r="C171" s="737"/>
      <c r="D171" s="97"/>
      <c r="E171" s="97"/>
      <c r="F171" s="280"/>
      <c r="G171" s="280"/>
      <c r="N171" s="341"/>
      <c r="O171" s="68"/>
      <c r="P171" s="68"/>
    </row>
    <row r="172" spans="1:17" ht="27.75" customHeight="1">
      <c r="A172" s="265">
        <v>14</v>
      </c>
      <c r="B172" s="737" t="s">
        <v>643</v>
      </c>
      <c r="C172" s="737"/>
      <c r="D172" s="97"/>
      <c r="E172" s="97"/>
      <c r="F172" s="280"/>
      <c r="G172" s="280"/>
      <c r="N172" s="341"/>
      <c r="O172" s="68"/>
      <c r="P172" s="68"/>
    </row>
    <row r="173" spans="1:17" ht="27.75" customHeight="1">
      <c r="A173" s="265">
        <v>15</v>
      </c>
      <c r="B173" s="737" t="s">
        <v>644</v>
      </c>
      <c r="C173" s="737"/>
      <c r="D173" s="97"/>
      <c r="E173" s="97"/>
      <c r="F173" s="280"/>
      <c r="G173" s="280"/>
    </row>
    <row r="174" spans="1:17" ht="27.75" customHeight="1">
      <c r="A174" s="265">
        <v>16</v>
      </c>
      <c r="B174" s="737" t="s">
        <v>645</v>
      </c>
      <c r="C174" s="737"/>
      <c r="D174" s="97"/>
      <c r="E174" s="97"/>
      <c r="F174" s="280"/>
      <c r="G174" s="280"/>
      <c r="K174" s="99"/>
      <c r="L174" s="99"/>
    </row>
    <row r="175" spans="1:17" ht="27.75" customHeight="1">
      <c r="A175" s="265">
        <v>17</v>
      </c>
      <c r="B175" s="737" t="s">
        <v>646</v>
      </c>
      <c r="C175" s="737"/>
      <c r="D175" s="97"/>
      <c r="E175" s="97"/>
      <c r="F175" s="280"/>
      <c r="G175" s="280"/>
    </row>
    <row r="176" spans="1:17" ht="27.75" customHeight="1">
      <c r="A176" s="265">
        <v>18</v>
      </c>
      <c r="B176" s="737" t="s">
        <v>647</v>
      </c>
      <c r="C176" s="737"/>
      <c r="D176" s="97"/>
      <c r="E176" s="97"/>
      <c r="F176" s="280"/>
      <c r="G176" s="280"/>
    </row>
    <row r="177" spans="1:7" ht="27.75" customHeight="1">
      <c r="A177" s="265">
        <v>19</v>
      </c>
      <c r="B177" s="737" t="s">
        <v>648</v>
      </c>
      <c r="C177" s="737"/>
      <c r="D177" s="97"/>
      <c r="E177" s="97"/>
      <c r="F177" s="280"/>
      <c r="G177" s="280"/>
    </row>
    <row r="178" spans="1:7" ht="27.75" customHeight="1">
      <c r="A178" s="265">
        <v>20</v>
      </c>
      <c r="B178" s="737" t="s">
        <v>649</v>
      </c>
      <c r="C178" s="737"/>
      <c r="D178" s="97"/>
      <c r="E178" s="97"/>
      <c r="F178" s="280"/>
      <c r="G178" s="280"/>
    </row>
    <row r="179" spans="1:7" ht="27.75" customHeight="1">
      <c r="A179" s="265">
        <v>21</v>
      </c>
      <c r="B179" s="737" t="s">
        <v>650</v>
      </c>
      <c r="C179" s="737"/>
      <c r="D179" s="97"/>
      <c r="E179" s="97"/>
      <c r="F179" s="280"/>
      <c r="G179" s="280"/>
    </row>
    <row r="180" spans="1:7" ht="27.75" customHeight="1">
      <c r="A180" s="265">
        <v>22</v>
      </c>
      <c r="B180" s="737" t="s">
        <v>651</v>
      </c>
      <c r="C180" s="737"/>
      <c r="D180" s="97"/>
      <c r="E180" s="97"/>
      <c r="F180" s="280"/>
      <c r="G180" s="280"/>
    </row>
    <row r="181" spans="1:7" ht="27.75" customHeight="1">
      <c r="A181" s="265">
        <v>23</v>
      </c>
      <c r="B181" s="737" t="s">
        <v>652</v>
      </c>
      <c r="C181" s="737"/>
      <c r="D181" s="97"/>
      <c r="E181" s="97"/>
      <c r="F181" s="280"/>
      <c r="G181" s="280"/>
    </row>
    <row r="182" spans="1:7" ht="27.75" customHeight="1">
      <c r="A182" s="265">
        <v>24</v>
      </c>
      <c r="B182" s="737" t="s">
        <v>653</v>
      </c>
      <c r="C182" s="737"/>
      <c r="D182" s="97"/>
      <c r="E182" s="97"/>
      <c r="F182" s="280"/>
      <c r="G182" s="280"/>
    </row>
    <row r="183" spans="1:7" ht="27.75" customHeight="1">
      <c r="A183" s="265">
        <v>25</v>
      </c>
      <c r="B183" s="737" t="s">
        <v>654</v>
      </c>
      <c r="C183" s="737"/>
      <c r="D183" s="97"/>
      <c r="E183" s="97"/>
      <c r="F183" s="280"/>
      <c r="G183" s="280"/>
    </row>
    <row r="184" spans="1:7" ht="27.75" customHeight="1">
      <c r="A184" s="265">
        <v>26</v>
      </c>
      <c r="B184" s="737" t="s">
        <v>655</v>
      </c>
      <c r="C184" s="737"/>
      <c r="D184" s="97"/>
      <c r="E184" s="97"/>
      <c r="F184" s="280"/>
      <c r="G184" s="280"/>
    </row>
    <row r="185" spans="1:7" ht="27.75" customHeight="1">
      <c r="A185" s="265">
        <v>27</v>
      </c>
      <c r="B185" s="737" t="s">
        <v>656</v>
      </c>
      <c r="C185" s="737"/>
      <c r="D185" s="97"/>
      <c r="E185" s="97"/>
      <c r="F185" s="280"/>
      <c r="G185" s="280"/>
    </row>
    <row r="186" spans="1:7" ht="27.75" customHeight="1">
      <c r="A186" s="265">
        <v>28</v>
      </c>
      <c r="B186" s="737" t="s">
        <v>657</v>
      </c>
      <c r="C186" s="737"/>
      <c r="D186" s="97"/>
      <c r="E186" s="97"/>
      <c r="F186" s="280"/>
      <c r="G186" s="280"/>
    </row>
    <row r="187" spans="1:7" ht="27.75" customHeight="1">
      <c r="A187" s="265">
        <v>29</v>
      </c>
      <c r="B187" s="737" t="s">
        <v>658</v>
      </c>
      <c r="C187" s="737"/>
      <c r="D187" s="97"/>
      <c r="E187" s="97"/>
      <c r="F187" s="280"/>
      <c r="G187" s="280"/>
    </row>
    <row r="188" spans="1:7" ht="27.75" customHeight="1">
      <c r="A188" s="265">
        <v>30</v>
      </c>
      <c r="B188" s="737" t="s">
        <v>659</v>
      </c>
      <c r="C188" s="737"/>
      <c r="D188" s="97"/>
      <c r="E188" s="97"/>
      <c r="F188" s="280"/>
      <c r="G188" s="280"/>
    </row>
    <row r="189" spans="1:7" ht="27.75" customHeight="1">
      <c r="A189" s="265">
        <v>31</v>
      </c>
      <c r="B189" s="737" t="s">
        <v>660</v>
      </c>
      <c r="C189" s="737"/>
      <c r="D189" s="97"/>
      <c r="E189" s="97"/>
      <c r="F189" s="280"/>
      <c r="G189" s="280"/>
    </row>
    <row r="190" spans="1:7" ht="27.75" customHeight="1">
      <c r="A190" s="265">
        <v>32</v>
      </c>
      <c r="B190" s="737" t="s">
        <v>661</v>
      </c>
      <c r="C190" s="737"/>
      <c r="D190" s="97"/>
      <c r="E190" s="97"/>
      <c r="F190" s="280"/>
      <c r="G190" s="280"/>
    </row>
    <row r="191" spans="1:7" ht="27.75" customHeight="1">
      <c r="A191" s="265">
        <v>33</v>
      </c>
      <c r="B191" s="737" t="s">
        <v>662</v>
      </c>
      <c r="C191" s="737"/>
      <c r="D191" s="97"/>
      <c r="E191" s="97"/>
      <c r="F191" s="280"/>
      <c r="G191" s="280"/>
    </row>
    <row r="192" spans="1:7" ht="27.75" customHeight="1">
      <c r="A192" s="265">
        <v>34</v>
      </c>
      <c r="B192" s="737" t="s">
        <v>663</v>
      </c>
      <c r="C192" s="737"/>
      <c r="D192" s="97"/>
      <c r="E192" s="97"/>
      <c r="F192" s="280"/>
      <c r="G192" s="280"/>
    </row>
    <row r="193" spans="1:7" ht="27.75" customHeight="1">
      <c r="A193" s="265">
        <v>35</v>
      </c>
      <c r="B193" s="737" t="s">
        <v>664</v>
      </c>
      <c r="C193" s="737"/>
      <c r="D193" s="97"/>
      <c r="E193" s="97"/>
      <c r="F193" s="280"/>
      <c r="G193" s="280"/>
    </row>
    <row r="194" spans="1:7" ht="27.75" customHeight="1">
      <c r="A194" s="265">
        <v>36</v>
      </c>
      <c r="B194" s="737" t="s">
        <v>665</v>
      </c>
      <c r="C194" s="737"/>
      <c r="D194" s="97"/>
      <c r="E194" s="97"/>
      <c r="F194" s="280"/>
      <c r="G194" s="280"/>
    </row>
    <row r="195" spans="1:7" ht="27.75" customHeight="1">
      <c r="A195" s="265">
        <v>37</v>
      </c>
      <c r="B195" s="737" t="s">
        <v>666</v>
      </c>
      <c r="C195" s="737"/>
      <c r="D195" s="97"/>
      <c r="E195" s="97"/>
      <c r="F195" s="280"/>
      <c r="G195" s="280"/>
    </row>
    <row r="196" spans="1:7" ht="27.75" customHeight="1">
      <c r="A196" s="265">
        <v>38</v>
      </c>
      <c r="B196" s="737" t="s">
        <v>667</v>
      </c>
      <c r="C196" s="737"/>
      <c r="D196" s="97"/>
      <c r="E196" s="97"/>
      <c r="F196" s="280"/>
      <c r="G196" s="280"/>
    </row>
    <row r="197" spans="1:7" ht="27.75" customHeight="1">
      <c r="A197" s="265">
        <v>39</v>
      </c>
      <c r="B197" s="737" t="s">
        <v>668</v>
      </c>
      <c r="C197" s="737"/>
      <c r="D197" s="97"/>
      <c r="E197" s="97"/>
      <c r="F197" s="280"/>
      <c r="G197" s="280"/>
    </row>
    <row r="198" spans="1:7" ht="27.75" customHeight="1">
      <c r="A198" s="265">
        <v>40</v>
      </c>
      <c r="B198" s="737" t="s">
        <v>669</v>
      </c>
      <c r="C198" s="737"/>
      <c r="D198" s="97"/>
      <c r="E198" s="97"/>
      <c r="F198" s="280"/>
      <c r="G198" s="280"/>
    </row>
    <row r="199" spans="1:7" ht="27.75" customHeight="1">
      <c r="A199" s="265">
        <v>41</v>
      </c>
      <c r="B199" s="737" t="s">
        <v>670</v>
      </c>
      <c r="C199" s="737"/>
      <c r="D199" s="97"/>
      <c r="E199" s="97"/>
      <c r="F199" s="280"/>
      <c r="G199" s="280"/>
    </row>
    <row r="200" spans="1:7" ht="27.75" customHeight="1">
      <c r="A200" s="265">
        <v>42</v>
      </c>
      <c r="B200" s="737" t="s">
        <v>671</v>
      </c>
      <c r="C200" s="737"/>
      <c r="D200" s="97"/>
      <c r="E200" s="97"/>
      <c r="F200" s="280"/>
      <c r="G200" s="280"/>
    </row>
    <row r="201" spans="1:7" ht="27.75" customHeight="1">
      <c r="A201" s="265">
        <v>43</v>
      </c>
      <c r="B201" s="737" t="s">
        <v>672</v>
      </c>
      <c r="C201" s="737"/>
      <c r="D201" s="97"/>
      <c r="E201" s="97"/>
      <c r="F201" s="280"/>
      <c r="G201" s="280"/>
    </row>
    <row r="202" spans="1:7" ht="27.75" customHeight="1">
      <c r="A202" s="265">
        <v>44</v>
      </c>
      <c r="B202" s="737" t="s">
        <v>673</v>
      </c>
      <c r="C202" s="737"/>
      <c r="D202" s="97"/>
      <c r="E202" s="97"/>
      <c r="F202" s="280"/>
      <c r="G202" s="280"/>
    </row>
    <row r="203" spans="1:7" ht="27.75" customHeight="1">
      <c r="A203" s="265">
        <v>45</v>
      </c>
      <c r="B203" s="737" t="s">
        <v>674</v>
      </c>
      <c r="C203" s="737"/>
      <c r="D203" s="97"/>
      <c r="E203" s="97"/>
      <c r="F203" s="280"/>
      <c r="G203" s="280"/>
    </row>
    <row r="204" spans="1:7" ht="27.75" customHeight="1">
      <c r="A204" s="265">
        <v>46</v>
      </c>
      <c r="B204" s="737" t="s">
        <v>675</v>
      </c>
      <c r="C204" s="737"/>
      <c r="D204" s="97"/>
      <c r="E204" s="97"/>
      <c r="F204" s="280"/>
      <c r="G204" s="280"/>
    </row>
    <row r="205" spans="1:7" ht="27.75" customHeight="1">
      <c r="A205" s="265">
        <v>47</v>
      </c>
      <c r="B205" s="737" t="s">
        <v>676</v>
      </c>
      <c r="C205" s="737"/>
      <c r="D205" s="97"/>
      <c r="E205" s="97"/>
      <c r="F205" s="280"/>
      <c r="G205" s="280"/>
    </row>
    <row r="206" spans="1:7" ht="27.75" customHeight="1">
      <c r="A206" s="265">
        <v>48</v>
      </c>
      <c r="B206" s="737" t="s">
        <v>677</v>
      </c>
      <c r="C206" s="737"/>
      <c r="D206" s="97"/>
      <c r="E206" s="97"/>
      <c r="F206" s="280"/>
      <c r="G206" s="280"/>
    </row>
    <row r="207" spans="1:7" ht="27.75" customHeight="1">
      <c r="A207" s="265">
        <v>49</v>
      </c>
      <c r="B207" s="737" t="s">
        <v>678</v>
      </c>
      <c r="C207" s="737"/>
      <c r="D207" s="97"/>
      <c r="E207" s="97"/>
      <c r="F207" s="280"/>
      <c r="G207" s="280"/>
    </row>
    <row r="208" spans="1:7" ht="27.75" customHeight="1">
      <c r="A208" s="265">
        <v>50</v>
      </c>
      <c r="B208" s="737" t="s">
        <v>679</v>
      </c>
      <c r="C208" s="737"/>
      <c r="D208" s="97"/>
      <c r="E208" s="97"/>
      <c r="F208" s="280"/>
      <c r="G208" s="280"/>
    </row>
    <row r="209" spans="1:7" ht="27.75" customHeight="1">
      <c r="A209" s="265">
        <v>51</v>
      </c>
      <c r="B209" s="737" t="s">
        <v>680</v>
      </c>
      <c r="C209" s="737"/>
      <c r="D209" s="97"/>
      <c r="E209" s="97"/>
      <c r="F209" s="280"/>
      <c r="G209" s="280"/>
    </row>
    <row r="210" spans="1:7" ht="27.75" customHeight="1">
      <c r="A210" s="265">
        <v>52</v>
      </c>
      <c r="B210" s="737" t="s">
        <v>681</v>
      </c>
      <c r="C210" s="737"/>
      <c r="D210" s="97"/>
      <c r="E210" s="97"/>
      <c r="F210" s="280"/>
      <c r="G210" s="280"/>
    </row>
    <row r="211" spans="1:7" ht="27.75" customHeight="1">
      <c r="A211" s="265">
        <v>53</v>
      </c>
      <c r="B211" s="737" t="s">
        <v>682</v>
      </c>
      <c r="C211" s="737"/>
      <c r="D211" s="97"/>
      <c r="E211" s="97"/>
      <c r="F211" s="280"/>
      <c r="G211" s="280"/>
    </row>
    <row r="212" spans="1:7" ht="27.75" customHeight="1">
      <c r="A212" s="265">
        <v>54</v>
      </c>
      <c r="B212" s="737" t="s">
        <v>683</v>
      </c>
      <c r="C212" s="737"/>
      <c r="D212" s="97"/>
      <c r="E212" s="97"/>
      <c r="F212" s="280"/>
      <c r="G212" s="280"/>
    </row>
    <row r="213" spans="1:7" ht="27.75" customHeight="1">
      <c r="A213" s="265">
        <v>55</v>
      </c>
      <c r="B213" s="737" t="s">
        <v>684</v>
      </c>
      <c r="C213" s="737"/>
      <c r="D213" s="97"/>
      <c r="E213" s="97"/>
      <c r="F213" s="280"/>
      <c r="G213" s="280"/>
    </row>
    <row r="214" spans="1:7" ht="27.75" customHeight="1">
      <c r="A214" s="265">
        <v>56</v>
      </c>
      <c r="B214" s="737" t="s">
        <v>685</v>
      </c>
      <c r="C214" s="737"/>
      <c r="D214" s="97"/>
      <c r="E214" s="97"/>
      <c r="F214" s="280"/>
      <c r="G214" s="280"/>
    </row>
    <row r="215" spans="1:7" ht="27.75" customHeight="1">
      <c r="A215" s="265">
        <v>57</v>
      </c>
      <c r="B215" s="737" t="s">
        <v>686</v>
      </c>
      <c r="C215" s="737"/>
      <c r="D215" s="97"/>
      <c r="E215" s="97"/>
      <c r="F215" s="280"/>
      <c r="G215" s="280"/>
    </row>
    <row r="216" spans="1:7" ht="27.75" customHeight="1">
      <c r="A216" s="265">
        <v>58</v>
      </c>
      <c r="B216" s="737" t="s">
        <v>687</v>
      </c>
      <c r="C216" s="737"/>
      <c r="D216" s="97"/>
      <c r="E216" s="97"/>
      <c r="F216" s="280"/>
      <c r="G216" s="280"/>
    </row>
    <row r="217" spans="1:7" ht="27.75" customHeight="1">
      <c r="A217" s="265">
        <v>59</v>
      </c>
      <c r="B217" s="737" t="s">
        <v>688</v>
      </c>
      <c r="C217" s="737"/>
      <c r="D217" s="97"/>
      <c r="E217" s="97"/>
      <c r="F217" s="280"/>
      <c r="G217" s="280"/>
    </row>
    <row r="218" spans="1:7" ht="27.75" customHeight="1">
      <c r="A218" s="265">
        <v>60</v>
      </c>
      <c r="B218" s="737" t="s">
        <v>689</v>
      </c>
      <c r="C218" s="737"/>
      <c r="D218" s="97"/>
      <c r="E218" s="97"/>
      <c r="F218" s="280"/>
      <c r="G218" s="280"/>
    </row>
    <row r="219" spans="1:7" ht="27.75" customHeight="1">
      <c r="A219" s="265">
        <v>61</v>
      </c>
      <c r="B219" s="737" t="s">
        <v>690</v>
      </c>
      <c r="C219" s="737"/>
      <c r="D219" s="97"/>
      <c r="E219" s="97"/>
      <c r="F219" s="280"/>
      <c r="G219" s="280"/>
    </row>
    <row r="220" spans="1:7" ht="27.75" customHeight="1">
      <c r="A220" s="265">
        <v>62</v>
      </c>
      <c r="B220" s="737" t="s">
        <v>691</v>
      </c>
      <c r="C220" s="737"/>
      <c r="D220" s="97"/>
      <c r="E220" s="97"/>
      <c r="F220" s="280"/>
      <c r="G220" s="280"/>
    </row>
    <row r="221" spans="1:7" ht="27.75" customHeight="1">
      <c r="A221" s="265">
        <v>63</v>
      </c>
      <c r="B221" s="737" t="s">
        <v>692</v>
      </c>
      <c r="C221" s="737"/>
      <c r="D221" s="97"/>
      <c r="E221" s="97"/>
      <c r="F221" s="280"/>
      <c r="G221" s="280"/>
    </row>
    <row r="222" spans="1:7" ht="27.75" customHeight="1">
      <c r="A222" s="265">
        <v>64</v>
      </c>
      <c r="B222" s="737" t="s">
        <v>693</v>
      </c>
      <c r="C222" s="737"/>
      <c r="D222" s="97"/>
      <c r="E222" s="97"/>
      <c r="F222" s="280"/>
      <c r="G222" s="280"/>
    </row>
    <row r="223" spans="1:7" ht="27.75" customHeight="1">
      <c r="A223" s="265">
        <v>65</v>
      </c>
      <c r="B223" s="737" t="s">
        <v>694</v>
      </c>
      <c r="C223" s="737"/>
      <c r="D223" s="97"/>
      <c r="E223" s="97"/>
      <c r="F223" s="280"/>
      <c r="G223" s="280"/>
    </row>
    <row r="224" spans="1:7" ht="27.75" customHeight="1">
      <c r="A224" s="736" t="s">
        <v>7</v>
      </c>
      <c r="B224" s="736"/>
      <c r="C224" s="736"/>
      <c r="D224" s="242">
        <f>SUM(D159:D223)</f>
        <v>0</v>
      </c>
      <c r="E224" s="242">
        <f>SUM(E159:E223)</f>
        <v>0</v>
      </c>
      <c r="F224" s="281"/>
      <c r="G224" s="281"/>
    </row>
  </sheetData>
  <sheetProtection password="CD91" sheet="1" objects="1" scenarios="1"/>
  <protectedRanges>
    <protectedRange sqref="D159:E223" name="Rango3"/>
    <protectedRange sqref="K52:K59 M52:M59 N15:N26 K15:K26 O52:O63 B15:F47" name="Rango1"/>
    <protectedRange sqref="D52:E114 B121:F153 K121:K132 K159:K166 M159:M166" name="Rango2"/>
  </protectedRanges>
  <mergeCells count="271">
    <mergeCell ref="J52:J55"/>
    <mergeCell ref="K52:K55"/>
    <mergeCell ref="J56:J59"/>
    <mergeCell ref="K56:K59"/>
    <mergeCell ref="M52:M55"/>
    <mergeCell ref="M56:M59"/>
    <mergeCell ref="J15:J20"/>
    <mergeCell ref="K15:K20"/>
    <mergeCell ref="J21:J26"/>
    <mergeCell ref="K21:K26"/>
    <mergeCell ref="B23:C23"/>
    <mergeCell ref="B24:C24"/>
    <mergeCell ref="B36:C36"/>
    <mergeCell ref="B37:C37"/>
    <mergeCell ref="B14:C14"/>
    <mergeCell ref="B29:C29"/>
    <mergeCell ref="B15:C15"/>
    <mergeCell ref="B16:C16"/>
    <mergeCell ref="B17:C17"/>
    <mergeCell ref="B18:C18"/>
    <mergeCell ref="B19:C19"/>
    <mergeCell ref="B20:C20"/>
    <mergeCell ref="B21:C21"/>
    <mergeCell ref="B22:C22"/>
    <mergeCell ref="B41:C41"/>
    <mergeCell ref="B25:C25"/>
    <mergeCell ref="B26:C26"/>
    <mergeCell ref="B27:C27"/>
    <mergeCell ref="B28:C28"/>
    <mergeCell ref="B30:C30"/>
    <mergeCell ref="B38:C38"/>
    <mergeCell ref="B39:C39"/>
    <mergeCell ref="B40:C40"/>
    <mergeCell ref="B31:C31"/>
    <mergeCell ref="B32:C32"/>
    <mergeCell ref="B33:C33"/>
    <mergeCell ref="B34:C34"/>
    <mergeCell ref="B35:C35"/>
    <mergeCell ref="B42:C42"/>
    <mergeCell ref="B43:C43"/>
    <mergeCell ref="A48:C48"/>
    <mergeCell ref="B51:C51"/>
    <mergeCell ref="A50:G50"/>
    <mergeCell ref="B44:C44"/>
    <mergeCell ref="B45:C45"/>
    <mergeCell ref="B46:C46"/>
    <mergeCell ref="B47:C47"/>
    <mergeCell ref="B67:C67"/>
    <mergeCell ref="B64:C64"/>
    <mergeCell ref="B65:C65"/>
    <mergeCell ref="B62:C62"/>
    <mergeCell ref="B63:C63"/>
    <mergeCell ref="B54:C54"/>
    <mergeCell ref="B55:C55"/>
    <mergeCell ref="B52:C52"/>
    <mergeCell ref="B53:C53"/>
    <mergeCell ref="A115:C115"/>
    <mergeCell ref="B93:C93"/>
    <mergeCell ref="B94:C94"/>
    <mergeCell ref="B91:C91"/>
    <mergeCell ref="B92:C92"/>
    <mergeCell ref="B89:C89"/>
    <mergeCell ref="B90:C90"/>
    <mergeCell ref="B78:C78"/>
    <mergeCell ref="B88:C88"/>
    <mergeCell ref="B97:C97"/>
    <mergeCell ref="B98:C98"/>
    <mergeCell ref="B95:C95"/>
    <mergeCell ref="B96:C96"/>
    <mergeCell ref="B79:C79"/>
    <mergeCell ref="B80:C80"/>
    <mergeCell ref="B81:C81"/>
    <mergeCell ref="B82:C82"/>
    <mergeCell ref="B83:C83"/>
    <mergeCell ref="B84:C84"/>
    <mergeCell ref="B85:C85"/>
    <mergeCell ref="B86:C86"/>
    <mergeCell ref="B87:C87"/>
    <mergeCell ref="B104:C104"/>
    <mergeCell ref="B105:C105"/>
    <mergeCell ref="A12:M12"/>
    <mergeCell ref="A7:M7"/>
    <mergeCell ref="B103:C103"/>
    <mergeCell ref="B101:C101"/>
    <mergeCell ref="B102:C102"/>
    <mergeCell ref="B99:C99"/>
    <mergeCell ref="B100:C100"/>
    <mergeCell ref="B76:C76"/>
    <mergeCell ref="B77:C77"/>
    <mergeCell ref="B74:C74"/>
    <mergeCell ref="B72:C72"/>
    <mergeCell ref="B73:C73"/>
    <mergeCell ref="B70:C70"/>
    <mergeCell ref="B71:C71"/>
    <mergeCell ref="B68:C68"/>
    <mergeCell ref="B69:C69"/>
    <mergeCell ref="B75:C75"/>
    <mergeCell ref="B60:C60"/>
    <mergeCell ref="B61:C61"/>
    <mergeCell ref="B58:C58"/>
    <mergeCell ref="B59:C59"/>
    <mergeCell ref="B56:C56"/>
    <mergeCell ref="B57:C57"/>
    <mergeCell ref="B66:C66"/>
    <mergeCell ref="A2:M2"/>
    <mergeCell ref="A3:M3"/>
    <mergeCell ref="N3:O3"/>
    <mergeCell ref="A4:M4"/>
    <mergeCell ref="N4:O4"/>
    <mergeCell ref="A5:M5"/>
    <mergeCell ref="N5:O5"/>
    <mergeCell ref="A8:M8"/>
    <mergeCell ref="A10:M10"/>
    <mergeCell ref="B106:C106"/>
    <mergeCell ref="B107:C107"/>
    <mergeCell ref="B108:C108"/>
    <mergeCell ref="B109:C109"/>
    <mergeCell ref="B110:C110"/>
    <mergeCell ref="B111:C111"/>
    <mergeCell ref="B112:C112"/>
    <mergeCell ref="B113:C113"/>
    <mergeCell ref="B114:C114"/>
    <mergeCell ref="B127:C127"/>
    <mergeCell ref="J127:J132"/>
    <mergeCell ref="K127:K132"/>
    <mergeCell ref="B128:C128"/>
    <mergeCell ref="B129:C129"/>
    <mergeCell ref="B130:C130"/>
    <mergeCell ref="B131:C131"/>
    <mergeCell ref="B132:C132"/>
    <mergeCell ref="B133:C133"/>
    <mergeCell ref="B134:C134"/>
    <mergeCell ref="B135:C135"/>
    <mergeCell ref="B136:C136"/>
    <mergeCell ref="B137:C137"/>
    <mergeCell ref="B163:C163"/>
    <mergeCell ref="J163:J166"/>
    <mergeCell ref="K163:K166"/>
    <mergeCell ref="M163:M166"/>
    <mergeCell ref="B164:C164"/>
    <mergeCell ref="B165:C165"/>
    <mergeCell ref="B166:C166"/>
    <mergeCell ref="A156:M156"/>
    <mergeCell ref="B158:C158"/>
    <mergeCell ref="B159:C159"/>
    <mergeCell ref="J159:J162"/>
    <mergeCell ref="K159:K162"/>
    <mergeCell ref="M159:M162"/>
    <mergeCell ref="B160:C160"/>
    <mergeCell ref="B161:C161"/>
    <mergeCell ref="B162:C162"/>
    <mergeCell ref="B138:C138"/>
    <mergeCell ref="B139:C139"/>
    <mergeCell ref="B140:C140"/>
    <mergeCell ref="B141:C141"/>
    <mergeCell ref="B167:C167"/>
    <mergeCell ref="B168:C168"/>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3:C183"/>
    <mergeCell ref="B184:C184"/>
    <mergeCell ref="B185:C185"/>
    <mergeCell ref="B186:C186"/>
    <mergeCell ref="B187:C187"/>
    <mergeCell ref="B188:C188"/>
    <mergeCell ref="B189:C189"/>
    <mergeCell ref="B190:C190"/>
    <mergeCell ref="B191:C191"/>
    <mergeCell ref="B192:C192"/>
    <mergeCell ref="B193:C193"/>
    <mergeCell ref="B194:C194"/>
    <mergeCell ref="B195:C195"/>
    <mergeCell ref="B196:C196"/>
    <mergeCell ref="B197:C197"/>
    <mergeCell ref="B198:C198"/>
    <mergeCell ref="B199:C199"/>
    <mergeCell ref="B200:C200"/>
    <mergeCell ref="B201:C201"/>
    <mergeCell ref="B202:C202"/>
    <mergeCell ref="B219:C219"/>
    <mergeCell ref="B220:C220"/>
    <mergeCell ref="B203:C203"/>
    <mergeCell ref="B204:C204"/>
    <mergeCell ref="B205:C205"/>
    <mergeCell ref="B206:C206"/>
    <mergeCell ref="B207:C207"/>
    <mergeCell ref="B208:C208"/>
    <mergeCell ref="B209:C209"/>
    <mergeCell ref="B210:C210"/>
    <mergeCell ref="B211:C211"/>
    <mergeCell ref="A118:M118"/>
    <mergeCell ref="B120:C120"/>
    <mergeCell ref="B121:C121"/>
    <mergeCell ref="J121:J126"/>
    <mergeCell ref="K121:K126"/>
    <mergeCell ref="B122:C122"/>
    <mergeCell ref="B123:C123"/>
    <mergeCell ref="B124:C124"/>
    <mergeCell ref="B125:C125"/>
    <mergeCell ref="B126:C126"/>
    <mergeCell ref="B142:C142"/>
    <mergeCell ref="B143:C143"/>
    <mergeCell ref="B144:C144"/>
    <mergeCell ref="B145:C145"/>
    <mergeCell ref="A224:C224"/>
    <mergeCell ref="B221:C221"/>
    <mergeCell ref="B222:C222"/>
    <mergeCell ref="B223:C223"/>
    <mergeCell ref="B147:C147"/>
    <mergeCell ref="B148:C148"/>
    <mergeCell ref="B149:C149"/>
    <mergeCell ref="B150:C150"/>
    <mergeCell ref="B151:C151"/>
    <mergeCell ref="B152:C152"/>
    <mergeCell ref="B153:C153"/>
    <mergeCell ref="A154:C154"/>
    <mergeCell ref="B146:C146"/>
    <mergeCell ref="B212:C212"/>
    <mergeCell ref="B213:C213"/>
    <mergeCell ref="B214:C214"/>
    <mergeCell ref="B215:C215"/>
    <mergeCell ref="B216:C216"/>
    <mergeCell ref="B217:C217"/>
    <mergeCell ref="B218:C218"/>
    <mergeCell ref="N159:N162"/>
    <mergeCell ref="O159:O162"/>
    <mergeCell ref="O163:O166"/>
    <mergeCell ref="P120:Q120"/>
    <mergeCell ref="N121:N126"/>
    <mergeCell ref="O121:O126"/>
    <mergeCell ref="N127:N132"/>
    <mergeCell ref="O127:O132"/>
    <mergeCell ref="N158:O158"/>
    <mergeCell ref="P158:Q158"/>
    <mergeCell ref="N120:O120"/>
    <mergeCell ref="N163:N166"/>
    <mergeCell ref="P159:Q162"/>
    <mergeCell ref="P163:Q166"/>
    <mergeCell ref="P121:Q126"/>
    <mergeCell ref="P127:Q132"/>
    <mergeCell ref="N14:O14"/>
    <mergeCell ref="R21:R26"/>
    <mergeCell ref="R15:R20"/>
    <mergeCell ref="O52:O59"/>
    <mergeCell ref="P14:R14"/>
    <mergeCell ref="P51:R51"/>
    <mergeCell ref="Q52:Q55"/>
    <mergeCell ref="R52:R55"/>
    <mergeCell ref="Q56:Q59"/>
    <mergeCell ref="R56:R59"/>
    <mergeCell ref="P15:P20"/>
    <mergeCell ref="Q15:Q20"/>
    <mergeCell ref="N56:N59"/>
    <mergeCell ref="P56:P59"/>
    <mergeCell ref="P21:P26"/>
    <mergeCell ref="Q21:Q26"/>
    <mergeCell ref="N52:N55"/>
    <mergeCell ref="P52:P55"/>
    <mergeCell ref="N15:O26"/>
  </mergeCells>
  <conditionalFormatting sqref="A15:A47">
    <cfRule type="cellIs" dxfId="454" priority="295" operator="equal">
      <formula>0</formula>
    </cfRule>
  </conditionalFormatting>
  <conditionalFormatting sqref="G15:G47">
    <cfRule type="cellIs" dxfId="453" priority="288" operator="equal">
      <formula>0</formula>
    </cfRule>
  </conditionalFormatting>
  <conditionalFormatting sqref="K56:K59 M56:M59 M159:M166">
    <cfRule type="cellIs" dxfId="452" priority="286" operator="equal">
      <formula>$N$52</formula>
    </cfRule>
  </conditionalFormatting>
  <conditionalFormatting sqref="K159:K166">
    <cfRule type="cellIs" dxfId="451" priority="255" operator="equal">
      <formula>$N$52</formula>
    </cfRule>
  </conditionalFormatting>
  <conditionalFormatting sqref="D159:E223">
    <cfRule type="cellIs" dxfId="450" priority="235" operator="equal">
      <formula>$K$215</formula>
    </cfRule>
    <cfRule type="cellIs" dxfId="449" priority="256" operator="equal">
      <formula>#REF!</formula>
    </cfRule>
  </conditionalFormatting>
  <conditionalFormatting sqref="A121:F153">
    <cfRule type="cellIs" dxfId="448" priority="254" operator="equal">
      <formula>0</formula>
    </cfRule>
  </conditionalFormatting>
  <conditionalFormatting sqref="M159:M166 K159:K166">
    <cfRule type="cellIs" dxfId="447" priority="234" operator="equal">
      <formula>$G$159</formula>
    </cfRule>
  </conditionalFormatting>
  <conditionalFormatting sqref="K56:K59 M56:M59">
    <cfRule type="cellIs" dxfId="446" priority="232" operator="equal">
      <formula>$G$53</formula>
    </cfRule>
  </conditionalFormatting>
  <conditionalFormatting sqref="B15:F47">
    <cfRule type="cellIs" dxfId="445" priority="223" operator="equal">
      <formula>$K$37</formula>
    </cfRule>
  </conditionalFormatting>
  <conditionalFormatting sqref="G121:G153">
    <cfRule type="cellIs" dxfId="444" priority="222" operator="equal">
      <formula>0</formula>
    </cfRule>
  </conditionalFormatting>
  <conditionalFormatting sqref="N52">
    <cfRule type="cellIs" dxfId="443" priority="201" operator="equal">
      <formula>1</formula>
    </cfRule>
    <cfRule type="cellIs" dxfId="442" priority="202" operator="equal">
      <formula>4</formula>
    </cfRule>
    <cfRule type="cellIs" dxfId="441" priority="203" operator="equal">
      <formula>3</formula>
    </cfRule>
    <cfRule type="cellIs" dxfId="440" priority="204" operator="equal">
      <formula>2</formula>
    </cfRule>
    <cfRule type="cellIs" dxfId="439" priority="205" operator="equal">
      <formula>1</formula>
    </cfRule>
  </conditionalFormatting>
  <conditionalFormatting sqref="N52">
    <cfRule type="cellIs" dxfId="438" priority="198" operator="equal">
      <formula>4</formula>
    </cfRule>
    <cfRule type="cellIs" dxfId="437" priority="199" operator="equal">
      <formula>3</formula>
    </cfRule>
    <cfRule type="cellIs" dxfId="436" priority="200" operator="equal">
      <formula>2</formula>
    </cfRule>
  </conditionalFormatting>
  <conditionalFormatting sqref="N56">
    <cfRule type="cellIs" dxfId="435" priority="193" operator="equal">
      <formula>1</formula>
    </cfRule>
    <cfRule type="cellIs" dxfId="434" priority="194" operator="equal">
      <formula>4</formula>
    </cfRule>
    <cfRule type="cellIs" dxfId="433" priority="195" operator="equal">
      <formula>3</formula>
    </cfRule>
    <cfRule type="cellIs" dxfId="432" priority="196" operator="equal">
      <formula>2</formula>
    </cfRule>
    <cfRule type="cellIs" dxfId="431" priority="197" operator="equal">
      <formula>1</formula>
    </cfRule>
  </conditionalFormatting>
  <conditionalFormatting sqref="N56">
    <cfRule type="cellIs" dxfId="430" priority="190" operator="equal">
      <formula>4</formula>
    </cfRule>
    <cfRule type="cellIs" dxfId="429" priority="191" operator="equal">
      <formula>3</formula>
    </cfRule>
    <cfRule type="cellIs" dxfId="428" priority="192" operator="equal">
      <formula>2</formula>
    </cfRule>
  </conditionalFormatting>
  <conditionalFormatting sqref="N15 K21:K26 K121:K132">
    <cfRule type="cellIs" dxfId="427" priority="156" operator="equal">
      <formula>$O$20</formula>
    </cfRule>
  </conditionalFormatting>
  <conditionalFormatting sqref="O52">
    <cfRule type="cellIs" dxfId="426" priority="154" operator="equal">
      <formula>$O$20</formula>
    </cfRule>
  </conditionalFormatting>
  <conditionalFormatting sqref="P15">
    <cfRule type="cellIs" dxfId="425" priority="80" operator="equal">
      <formula>3</formula>
    </cfRule>
    <cfRule type="cellIs" dxfId="424" priority="81" operator="equal">
      <formula>2</formula>
    </cfRule>
    <cfRule type="cellIs" dxfId="423" priority="85" operator="equal">
      <formula>1</formula>
    </cfRule>
    <cfRule type="cellIs" dxfId="422" priority="86" operator="equal">
      <formula>4</formula>
    </cfRule>
    <cfRule type="cellIs" dxfId="421" priority="87" operator="equal">
      <formula>3</formula>
    </cfRule>
    <cfRule type="cellIs" dxfId="420" priority="88" operator="equal">
      <formula>2</formula>
    </cfRule>
    <cfRule type="cellIs" dxfId="419" priority="89" operator="equal">
      <formula>1</formula>
    </cfRule>
  </conditionalFormatting>
  <conditionalFormatting sqref="P15">
    <cfRule type="cellIs" dxfId="418" priority="82" operator="equal">
      <formula>4</formula>
    </cfRule>
    <cfRule type="cellIs" dxfId="417" priority="83" operator="equal">
      <formula>3</formula>
    </cfRule>
    <cfRule type="cellIs" dxfId="416" priority="84" operator="equal">
      <formula>2</formula>
    </cfRule>
  </conditionalFormatting>
  <conditionalFormatting sqref="P21">
    <cfRule type="cellIs" dxfId="415" priority="70" operator="equal">
      <formula>3</formula>
    </cfRule>
    <cfRule type="cellIs" dxfId="414" priority="71" operator="equal">
      <formula>2</formula>
    </cfRule>
    <cfRule type="cellIs" dxfId="413" priority="75" operator="equal">
      <formula>1</formula>
    </cfRule>
    <cfRule type="cellIs" dxfId="412" priority="76" operator="equal">
      <formula>4</formula>
    </cfRule>
    <cfRule type="cellIs" dxfId="411" priority="77" operator="equal">
      <formula>3</formula>
    </cfRule>
    <cfRule type="cellIs" dxfId="410" priority="78" operator="equal">
      <formula>2</formula>
    </cfRule>
    <cfRule type="cellIs" dxfId="409" priority="79" operator="equal">
      <formula>1</formula>
    </cfRule>
  </conditionalFormatting>
  <conditionalFormatting sqref="P21">
    <cfRule type="cellIs" dxfId="408" priority="72" operator="equal">
      <formula>4</formula>
    </cfRule>
    <cfRule type="cellIs" dxfId="407" priority="73" operator="equal">
      <formula>3</formula>
    </cfRule>
    <cfRule type="cellIs" dxfId="406" priority="74" operator="equal">
      <formula>2</formula>
    </cfRule>
  </conditionalFormatting>
  <conditionalFormatting sqref="P52">
    <cfRule type="cellIs" dxfId="405" priority="60" operator="equal">
      <formula>3</formula>
    </cfRule>
    <cfRule type="cellIs" dxfId="404" priority="61" operator="equal">
      <formula>2</formula>
    </cfRule>
    <cfRule type="cellIs" dxfId="403" priority="65" operator="equal">
      <formula>1</formula>
    </cfRule>
    <cfRule type="cellIs" dxfId="402" priority="66" operator="equal">
      <formula>4</formula>
    </cfRule>
    <cfRule type="cellIs" dxfId="401" priority="67" operator="equal">
      <formula>3</formula>
    </cfRule>
    <cfRule type="cellIs" dxfId="400" priority="68" operator="equal">
      <formula>2</formula>
    </cfRule>
    <cfRule type="cellIs" dxfId="399" priority="69" operator="equal">
      <formula>1</formula>
    </cfRule>
  </conditionalFormatting>
  <conditionalFormatting sqref="P52">
    <cfRule type="cellIs" dxfId="398" priority="62" operator="equal">
      <formula>4</formula>
    </cfRule>
    <cfRule type="cellIs" dxfId="397" priority="63" operator="equal">
      <formula>3</formula>
    </cfRule>
    <cfRule type="cellIs" dxfId="396" priority="64" operator="equal">
      <formula>2</formula>
    </cfRule>
  </conditionalFormatting>
  <conditionalFormatting sqref="P56">
    <cfRule type="cellIs" dxfId="395" priority="50" operator="equal">
      <formula>3</formula>
    </cfRule>
    <cfRule type="cellIs" dxfId="394" priority="51" operator="equal">
      <formula>2</formula>
    </cfRule>
    <cfRule type="cellIs" dxfId="393" priority="55" operator="equal">
      <formula>1</formula>
    </cfRule>
    <cfRule type="cellIs" dxfId="392" priority="56" operator="equal">
      <formula>4</formula>
    </cfRule>
    <cfRule type="cellIs" dxfId="391" priority="57" operator="equal">
      <formula>3</formula>
    </cfRule>
    <cfRule type="cellIs" dxfId="390" priority="58" operator="equal">
      <formula>2</formula>
    </cfRule>
    <cfRule type="cellIs" dxfId="389" priority="59" operator="equal">
      <formula>1</formula>
    </cfRule>
  </conditionalFormatting>
  <conditionalFormatting sqref="P56">
    <cfRule type="cellIs" dxfId="388" priority="52" operator="equal">
      <formula>4</formula>
    </cfRule>
    <cfRule type="cellIs" dxfId="387" priority="53" operator="equal">
      <formula>3</formula>
    </cfRule>
    <cfRule type="cellIs" dxfId="386" priority="54" operator="equal">
      <formula>2</formula>
    </cfRule>
  </conditionalFormatting>
  <conditionalFormatting sqref="N121">
    <cfRule type="cellIs" dxfId="385" priority="40" operator="equal">
      <formula>3</formula>
    </cfRule>
    <cfRule type="cellIs" dxfId="384" priority="41" operator="equal">
      <formula>2</formula>
    </cfRule>
    <cfRule type="cellIs" dxfId="383" priority="45" operator="equal">
      <formula>1</formula>
    </cfRule>
    <cfRule type="cellIs" dxfId="382" priority="46" operator="equal">
      <formula>4</formula>
    </cfRule>
    <cfRule type="cellIs" dxfId="381" priority="47" operator="equal">
      <formula>3</formula>
    </cfRule>
    <cfRule type="cellIs" dxfId="380" priority="48" operator="equal">
      <formula>2</formula>
    </cfRule>
    <cfRule type="cellIs" dxfId="379" priority="49" operator="equal">
      <formula>1</formula>
    </cfRule>
  </conditionalFormatting>
  <conditionalFormatting sqref="N121">
    <cfRule type="cellIs" dxfId="378" priority="42" operator="equal">
      <formula>4</formula>
    </cfRule>
    <cfRule type="cellIs" dxfId="377" priority="43" operator="equal">
      <formula>3</formula>
    </cfRule>
    <cfRule type="cellIs" dxfId="376" priority="44" operator="equal">
      <formula>2</formula>
    </cfRule>
  </conditionalFormatting>
  <conditionalFormatting sqref="N127">
    <cfRule type="cellIs" dxfId="375" priority="30" operator="equal">
      <formula>3</formula>
    </cfRule>
    <cfRule type="cellIs" dxfId="374" priority="31" operator="equal">
      <formula>2</formula>
    </cfRule>
    <cfRule type="cellIs" dxfId="373" priority="35" operator="equal">
      <formula>1</formula>
    </cfRule>
    <cfRule type="cellIs" dxfId="372" priority="36" operator="equal">
      <formula>4</formula>
    </cfRule>
    <cfRule type="cellIs" dxfId="371" priority="37" operator="equal">
      <formula>3</formula>
    </cfRule>
    <cfRule type="cellIs" dxfId="370" priority="38" operator="equal">
      <formula>2</formula>
    </cfRule>
    <cfRule type="cellIs" dxfId="369" priority="39" operator="equal">
      <formula>1</formula>
    </cfRule>
  </conditionalFormatting>
  <conditionalFormatting sqref="N127">
    <cfRule type="cellIs" dxfId="368" priority="32" operator="equal">
      <formula>4</formula>
    </cfRule>
    <cfRule type="cellIs" dxfId="367" priority="33" operator="equal">
      <formula>3</formula>
    </cfRule>
    <cfRule type="cellIs" dxfId="366" priority="34" operator="equal">
      <formula>2</formula>
    </cfRule>
  </conditionalFormatting>
  <conditionalFormatting sqref="N159">
    <cfRule type="cellIs" dxfId="365" priority="20" operator="equal">
      <formula>3</formula>
    </cfRule>
    <cfRule type="cellIs" dxfId="364" priority="21" operator="equal">
      <formula>2</formula>
    </cfRule>
    <cfRule type="cellIs" dxfId="363" priority="25" operator="equal">
      <formula>1</formula>
    </cfRule>
    <cfRule type="cellIs" dxfId="362" priority="26" operator="equal">
      <formula>4</formula>
    </cfRule>
    <cfRule type="cellIs" dxfId="361" priority="27" operator="equal">
      <formula>3</formula>
    </cfRule>
    <cfRule type="cellIs" dxfId="360" priority="28" operator="equal">
      <formula>2</formula>
    </cfRule>
    <cfRule type="cellIs" dxfId="359" priority="29" operator="equal">
      <formula>1</formula>
    </cfRule>
  </conditionalFormatting>
  <conditionalFormatting sqref="N159">
    <cfRule type="cellIs" dxfId="358" priority="22" operator="equal">
      <formula>4</formula>
    </cfRule>
    <cfRule type="cellIs" dxfId="357" priority="23" operator="equal">
      <formula>3</formula>
    </cfRule>
    <cfRule type="cellIs" dxfId="356" priority="24" operator="equal">
      <formula>2</formula>
    </cfRule>
  </conditionalFormatting>
  <conditionalFormatting sqref="N163">
    <cfRule type="cellIs" dxfId="355" priority="10" operator="equal">
      <formula>3</formula>
    </cfRule>
    <cfRule type="cellIs" dxfId="354" priority="11" operator="equal">
      <formula>2</formula>
    </cfRule>
    <cfRule type="cellIs" dxfId="353" priority="15" operator="equal">
      <formula>1</formula>
    </cfRule>
    <cfRule type="cellIs" dxfId="352" priority="16" operator="equal">
      <formula>4</formula>
    </cfRule>
    <cfRule type="cellIs" dxfId="351" priority="17" operator="equal">
      <formula>3</formula>
    </cfRule>
    <cfRule type="cellIs" dxfId="350" priority="18" operator="equal">
      <formula>2</formula>
    </cfRule>
    <cfRule type="cellIs" dxfId="349" priority="19" operator="equal">
      <formula>1</formula>
    </cfRule>
  </conditionalFormatting>
  <conditionalFormatting sqref="N163">
    <cfRule type="cellIs" dxfId="348" priority="12" operator="equal">
      <formula>4</formula>
    </cfRule>
    <cfRule type="cellIs" dxfId="347" priority="13" operator="equal">
      <formula>3</formula>
    </cfRule>
    <cfRule type="cellIs" dxfId="346" priority="14" operator="equal">
      <formula>2</formula>
    </cfRule>
  </conditionalFormatting>
  <conditionalFormatting sqref="D52:E114">
    <cfRule type="cellIs" dxfId="345" priority="6" operator="equal">
      <formula>$G$55</formula>
    </cfRule>
    <cfRule type="cellIs" dxfId="344" priority="7" operator="equal">
      <formula>#REF!</formula>
    </cfRule>
  </conditionalFormatting>
  <conditionalFormatting sqref="K15:K20">
    <cfRule type="cellIs" dxfId="343" priority="5" operator="equal">
      <formula>$O$20</formula>
    </cfRule>
  </conditionalFormatting>
  <conditionalFormatting sqref="K52:K55">
    <cfRule type="cellIs" dxfId="342" priority="4" operator="equal">
      <formula>$N$52</formula>
    </cfRule>
  </conditionalFormatting>
  <conditionalFormatting sqref="K52:K55">
    <cfRule type="cellIs" dxfId="341" priority="3" operator="equal">
      <formula>$G$53</formula>
    </cfRule>
  </conditionalFormatting>
  <conditionalFormatting sqref="M52:M55">
    <cfRule type="cellIs" dxfId="340" priority="2" operator="equal">
      <formula>$N$52</formula>
    </cfRule>
  </conditionalFormatting>
  <conditionalFormatting sqref="M52:M55">
    <cfRule type="cellIs" dxfId="339" priority="1" operator="equal">
      <formula>$G$53</formula>
    </cfRule>
  </conditionalFormatting>
  <dataValidations count="2">
    <dataValidation allowBlank="1" showInputMessage="1" showErrorMessage="1" errorTitle="Error" error="Solo se aceptan números enteros" sqref="G15:G48 G121:G154"/>
    <dataValidation type="list" allowBlank="1" showInputMessage="1" showErrorMessage="1" sqref="N52 N56">
      <formula1>$D$250:$D$253</formula1>
    </dataValidation>
  </dataValidations>
  <pageMargins left="0.7" right="0.7" top="0.75" bottom="0.75" header="0.3" footer="0.3"/>
  <pageSetup scale="18"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'Base de Datos'!$D$248:$D$251</xm:f>
          </x14:formula1>
          <xm:sqref>N163 P52 P56 N121 N127 N159 P15 P21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BB1B3D"/>
    <pageSetUpPr fitToPage="1"/>
  </sheetPr>
  <dimension ref="A2:N53"/>
  <sheetViews>
    <sheetView showGridLines="0" view="pageBreakPreview" zoomScale="80" zoomScaleNormal="70" zoomScaleSheetLayoutView="80" workbookViewId="0">
      <selection activeCell="A19" sqref="A19"/>
    </sheetView>
  </sheetViews>
  <sheetFormatPr baseColWidth="10" defaultColWidth="11" defaultRowHeight="14.25"/>
  <cols>
    <col min="1" max="1" width="17" style="59" customWidth="1"/>
    <col min="2" max="2" width="13" style="59" customWidth="1"/>
    <col min="3" max="3" width="11.75" style="59" customWidth="1"/>
    <col min="4" max="4" width="12.75" style="59" customWidth="1"/>
    <col min="5" max="5" width="7.125" style="59" customWidth="1"/>
    <col min="6" max="6" width="5.25" style="59" customWidth="1"/>
    <col min="7" max="7" width="41" style="59" customWidth="1"/>
    <col min="8" max="8" width="11" style="59"/>
    <col min="9" max="9" width="40.875" style="59" customWidth="1"/>
    <col min="10" max="10" width="38.125" style="59" customWidth="1"/>
    <col min="11" max="11" width="3.875" style="59" customWidth="1"/>
    <col min="12" max="12" width="36.625" style="59" customWidth="1"/>
    <col min="13" max="13" width="37" style="59" customWidth="1"/>
    <col min="14" max="16384" width="11" style="59"/>
  </cols>
  <sheetData>
    <row r="2" spans="1:13" ht="19.5" customHeight="1">
      <c r="A2" s="566" t="s">
        <v>470</v>
      </c>
      <c r="B2" s="566"/>
      <c r="C2" s="566"/>
      <c r="D2" s="566"/>
      <c r="E2" s="566"/>
      <c r="F2" s="566"/>
      <c r="G2" s="566"/>
      <c r="H2" s="566"/>
      <c r="I2" s="566"/>
    </row>
    <row r="3" spans="1:13" s="289" customFormat="1" ht="14.25" customHeight="1">
      <c r="A3" s="567" t="s">
        <v>471</v>
      </c>
      <c r="B3" s="567"/>
      <c r="C3" s="567"/>
      <c r="D3" s="567"/>
      <c r="E3" s="567"/>
      <c r="F3" s="567"/>
      <c r="G3" s="567"/>
      <c r="H3" s="567"/>
      <c r="I3" s="567"/>
    </row>
    <row r="4" spans="1:13" s="289" customFormat="1" ht="14.25" customHeight="1">
      <c r="A4" s="567" t="s">
        <v>472</v>
      </c>
      <c r="B4" s="567"/>
      <c r="C4" s="567"/>
      <c r="D4" s="567"/>
      <c r="E4" s="567"/>
      <c r="F4" s="567"/>
      <c r="G4" s="567"/>
      <c r="H4" s="567"/>
      <c r="I4" s="567"/>
    </row>
    <row r="5" spans="1:13" s="289" customFormat="1" ht="14.25" customHeight="1">
      <c r="A5" s="567" t="s">
        <v>514</v>
      </c>
      <c r="B5" s="567"/>
      <c r="C5" s="567"/>
      <c r="D5" s="567"/>
      <c r="E5" s="567"/>
      <c r="F5" s="567"/>
      <c r="G5" s="567"/>
      <c r="H5" s="567"/>
      <c r="I5" s="567"/>
    </row>
    <row r="6" spans="1:13">
      <c r="A6" s="269"/>
      <c r="B6" s="269"/>
      <c r="C6" s="270"/>
      <c r="D6" s="270"/>
      <c r="E6" s="270"/>
      <c r="F6" s="270"/>
      <c r="G6" s="270"/>
      <c r="H6" s="270"/>
      <c r="I6" s="270"/>
    </row>
    <row r="7" spans="1:13" s="91" customFormat="1" ht="24.75" customHeight="1">
      <c r="A7" s="565" t="str">
        <f>CONCATENATE(Portada!A8:J8)</f>
        <v>Zacatecas</v>
      </c>
      <c r="B7" s="565"/>
      <c r="C7" s="565"/>
      <c r="D7" s="565"/>
      <c r="E7" s="565"/>
      <c r="F7" s="565"/>
      <c r="G7" s="565"/>
      <c r="H7" s="565"/>
      <c r="I7" s="565"/>
      <c r="J7" s="565"/>
    </row>
    <row r="8" spans="1:13" ht="42.75" customHeight="1">
      <c r="A8" s="568" t="s">
        <v>807</v>
      </c>
      <c r="B8" s="568"/>
      <c r="C8" s="568"/>
      <c r="D8" s="568"/>
      <c r="E8" s="568"/>
      <c r="F8" s="568"/>
      <c r="G8" s="568"/>
      <c r="H8" s="568"/>
      <c r="I8" s="568"/>
      <c r="J8" s="68"/>
    </row>
    <row r="9" spans="1:13" ht="15">
      <c r="A9" s="57"/>
      <c r="B9" s="56"/>
      <c r="C9" s="56"/>
      <c r="D9" s="56"/>
      <c r="E9" s="58"/>
      <c r="F9" s="61"/>
      <c r="G9" s="57"/>
      <c r="H9" s="57"/>
      <c r="I9" s="57"/>
      <c r="J9" s="68"/>
    </row>
    <row r="10" spans="1:13" ht="18">
      <c r="A10" s="685"/>
      <c r="B10" s="685"/>
      <c r="C10" s="685"/>
      <c r="D10" s="685"/>
      <c r="E10" s="685"/>
      <c r="F10" s="685"/>
      <c r="G10" s="685"/>
      <c r="H10" s="685"/>
      <c r="I10" s="685"/>
      <c r="J10" s="68"/>
    </row>
    <row r="11" spans="1:13" ht="18">
      <c r="A11" s="354"/>
      <c r="B11" s="354"/>
      <c r="C11" s="354"/>
      <c r="D11" s="354"/>
      <c r="E11" s="354"/>
      <c r="F11" s="354"/>
      <c r="G11" s="354" t="s">
        <v>723</v>
      </c>
      <c r="H11" s="354"/>
      <c r="I11" s="354"/>
      <c r="J11" s="68"/>
    </row>
    <row r="12" spans="1:13" ht="18">
      <c r="A12" s="741" t="s">
        <v>706</v>
      </c>
      <c r="B12" s="741"/>
      <c r="C12" s="741"/>
      <c r="D12" s="741"/>
      <c r="E12" s="741"/>
      <c r="F12" s="741"/>
      <c r="G12" s="741"/>
      <c r="H12" s="741"/>
      <c r="I12" s="741"/>
      <c r="J12" s="68"/>
    </row>
    <row r="13" spans="1:13">
      <c r="J13" s="68"/>
    </row>
    <row r="14" spans="1:13" ht="22.15" customHeight="1">
      <c r="A14" s="714" t="s">
        <v>16</v>
      </c>
      <c r="B14" s="264" t="s">
        <v>1</v>
      </c>
      <c r="C14" s="264" t="s">
        <v>2</v>
      </c>
      <c r="D14" s="264" t="s">
        <v>17</v>
      </c>
      <c r="F14" s="68"/>
      <c r="G14" s="754" t="s">
        <v>815</v>
      </c>
      <c r="H14" s="161"/>
      <c r="I14" s="754" t="s">
        <v>814</v>
      </c>
      <c r="J14" s="751" t="s">
        <v>739</v>
      </c>
      <c r="K14" s="692" t="s">
        <v>587</v>
      </c>
      <c r="L14" s="692"/>
      <c r="M14" s="692"/>
    </row>
    <row r="15" spans="1:13" ht="39.75" customHeight="1">
      <c r="A15" s="714"/>
      <c r="B15" s="262" t="s">
        <v>18</v>
      </c>
      <c r="C15" s="264" t="s">
        <v>19</v>
      </c>
      <c r="D15" s="264" t="s">
        <v>20</v>
      </c>
      <c r="F15" s="93"/>
      <c r="G15" s="755"/>
      <c r="H15" s="161"/>
      <c r="I15" s="755"/>
      <c r="J15" s="752"/>
      <c r="K15" s="694"/>
      <c r="L15" s="694"/>
      <c r="M15" s="694"/>
    </row>
    <row r="16" spans="1:13" ht="54" customHeight="1">
      <c r="A16" s="283" t="s">
        <v>724</v>
      </c>
      <c r="B16" s="510">
        <v>59</v>
      </c>
      <c r="C16" s="510">
        <v>59</v>
      </c>
      <c r="D16" s="285">
        <f>IFERROR(C16/B16,"")</f>
        <v>1</v>
      </c>
      <c r="F16" s="756">
        <v>1</v>
      </c>
      <c r="G16" s="634" t="s">
        <v>820</v>
      </c>
      <c r="H16" s="60"/>
      <c r="I16" s="634" t="s">
        <v>822</v>
      </c>
      <c r="J16" s="634" t="s">
        <v>823</v>
      </c>
      <c r="K16" s="581">
        <v>0</v>
      </c>
      <c r="L16" s="584" t="str">
        <f>CONCATENATE(IF(K16=0,"",IF(K16=1,'Base de Datos'!$E$249,IF(K16=2,'Base de Datos'!$E$250,IF(K16=3,'Base de Datos'!$E$251)))))</f>
        <v/>
      </c>
      <c r="M16" s="719"/>
    </row>
    <row r="17" spans="1:14" ht="43.5" customHeight="1">
      <c r="A17" s="67" t="s">
        <v>725</v>
      </c>
      <c r="B17" s="511">
        <v>963</v>
      </c>
      <c r="C17" s="511">
        <v>464</v>
      </c>
      <c r="D17" s="190">
        <f>IFERROR(C17/B17,"")</f>
        <v>0.48182762201453788</v>
      </c>
      <c r="F17" s="757"/>
      <c r="G17" s="634"/>
      <c r="H17" s="758"/>
      <c r="I17" s="634"/>
      <c r="J17" s="634"/>
      <c r="K17" s="582"/>
      <c r="L17" s="585"/>
      <c r="M17" s="719"/>
    </row>
    <row r="18" spans="1:14" ht="42.75" customHeight="1">
      <c r="A18" s="101" t="s">
        <v>21</v>
      </c>
      <c r="B18" s="53">
        <f>IF(SUM(B16:B17)=0,"",SUM(B16:B17))</f>
        <v>1022</v>
      </c>
      <c r="C18" s="53">
        <f>IF(SUM(C16:C17)=0,"",SUM(C16:C17))</f>
        <v>523</v>
      </c>
      <c r="D18" s="80">
        <f>IFERROR(C18/B18,"")</f>
        <v>0.51174168297455969</v>
      </c>
      <c r="F18" s="756">
        <v>2</v>
      </c>
      <c r="G18" s="634" t="s">
        <v>821</v>
      </c>
      <c r="H18" s="759"/>
      <c r="I18" s="634" t="s">
        <v>819</v>
      </c>
      <c r="J18" s="634"/>
      <c r="K18" s="582"/>
      <c r="L18" s="585"/>
      <c r="M18" s="719"/>
    </row>
    <row r="19" spans="1:14" ht="56.25" customHeight="1">
      <c r="F19" s="757"/>
      <c r="G19" s="634"/>
      <c r="H19" s="62"/>
      <c r="I19" s="634"/>
      <c r="J19" s="634"/>
      <c r="K19" s="583"/>
      <c r="L19" s="586"/>
      <c r="M19" s="719"/>
    </row>
    <row r="20" spans="1:14" ht="14.25" customHeight="1">
      <c r="G20" s="102"/>
      <c r="H20" s="62"/>
      <c r="I20" s="102"/>
      <c r="J20" s="427"/>
      <c r="K20" s="428"/>
      <c r="L20" s="429"/>
      <c r="M20" s="102"/>
      <c r="N20" s="102"/>
    </row>
    <row r="21" spans="1:14" ht="18" customHeight="1">
      <c r="H21" s="102"/>
      <c r="I21" s="102"/>
      <c r="J21" s="427"/>
      <c r="K21" s="102"/>
      <c r="L21" s="102"/>
      <c r="M21" s="102"/>
      <c r="N21" s="102"/>
    </row>
    <row r="22" spans="1:14" ht="18" customHeight="1">
      <c r="I22" s="102"/>
      <c r="J22" s="427"/>
      <c r="K22" s="102"/>
      <c r="L22" s="102"/>
      <c r="M22" s="102"/>
      <c r="N22" s="102"/>
    </row>
    <row r="23" spans="1:14" ht="18" customHeight="1">
      <c r="J23" s="427"/>
      <c r="K23" s="102"/>
      <c r="L23" s="102"/>
    </row>
    <row r="24" spans="1:14" ht="18" customHeight="1">
      <c r="J24" s="425"/>
      <c r="K24" s="102"/>
      <c r="L24" s="102"/>
    </row>
    <row r="25" spans="1:14" ht="18" customHeight="1">
      <c r="J25" s="425"/>
      <c r="K25" s="102"/>
      <c r="L25" s="102"/>
    </row>
    <row r="26" spans="1:14" ht="18" customHeight="1">
      <c r="J26" s="425"/>
      <c r="K26" s="102"/>
      <c r="L26" s="102"/>
    </row>
    <row r="27" spans="1:14">
      <c r="J27" s="102"/>
      <c r="K27" s="102"/>
      <c r="L27" s="102"/>
    </row>
    <row r="28" spans="1:14">
      <c r="J28" s="102"/>
      <c r="K28" s="102"/>
      <c r="L28" s="102"/>
    </row>
    <row r="29" spans="1:14">
      <c r="A29" s="753"/>
      <c r="B29" s="753"/>
      <c r="C29" s="753"/>
      <c r="D29" s="753"/>
      <c r="J29" s="102"/>
      <c r="K29" s="102"/>
      <c r="L29" s="102"/>
    </row>
    <row r="30" spans="1:14">
      <c r="A30" s="102"/>
      <c r="B30" s="102"/>
      <c r="C30" s="102"/>
      <c r="D30" s="102"/>
    </row>
    <row r="34" spans="1:13" ht="18" hidden="1">
      <c r="A34" s="741" t="s">
        <v>707</v>
      </c>
      <c r="B34" s="741"/>
      <c r="C34" s="741"/>
      <c r="D34" s="741"/>
      <c r="E34" s="741"/>
      <c r="F34" s="741"/>
      <c r="G34" s="741"/>
      <c r="H34" s="741"/>
      <c r="I34" s="741"/>
    </row>
    <row r="35" spans="1:13" hidden="1"/>
    <row r="36" spans="1:13" ht="29.45" hidden="1" customHeight="1">
      <c r="A36" s="714" t="s">
        <v>16</v>
      </c>
      <c r="B36" s="353" t="s">
        <v>1</v>
      </c>
      <c r="C36" s="353" t="s">
        <v>2</v>
      </c>
      <c r="D36" s="353" t="s">
        <v>17</v>
      </c>
      <c r="F36" s="68"/>
      <c r="G36" s="754" t="s">
        <v>815</v>
      </c>
      <c r="H36" s="161"/>
      <c r="I36" s="754" t="s">
        <v>814</v>
      </c>
      <c r="J36" s="751" t="s">
        <v>739</v>
      </c>
      <c r="K36" s="692" t="s">
        <v>587</v>
      </c>
      <c r="L36" s="692"/>
      <c r="M36" s="692"/>
    </row>
    <row r="37" spans="1:13" ht="21.6" hidden="1" customHeight="1">
      <c r="A37" s="714"/>
      <c r="B37" s="350" t="s">
        <v>18</v>
      </c>
      <c r="C37" s="353" t="s">
        <v>19</v>
      </c>
      <c r="D37" s="353" t="s">
        <v>20</v>
      </c>
      <c r="F37" s="93"/>
      <c r="G37" s="755"/>
      <c r="H37" s="161"/>
      <c r="I37" s="755"/>
      <c r="J37" s="752"/>
      <c r="K37" s="694"/>
      <c r="L37" s="694"/>
      <c r="M37" s="694"/>
    </row>
    <row r="38" spans="1:13" ht="28.5" hidden="1">
      <c r="A38" s="283" t="s">
        <v>724</v>
      </c>
      <c r="B38" s="284"/>
      <c r="C38" s="284"/>
      <c r="D38" s="285" t="str">
        <f>IFERROR(C38/B38,"")</f>
        <v/>
      </c>
      <c r="F38" s="756">
        <v>1</v>
      </c>
      <c r="G38" s="718"/>
      <c r="H38" s="60"/>
      <c r="I38" s="718"/>
      <c r="J38" s="718"/>
      <c r="K38" s="581">
        <v>0</v>
      </c>
      <c r="L38" s="584" t="str">
        <f>CONCATENATE(IF(K38=0,"",IF(K38=1,'Base de Datos'!$E$249,IF(K38=2,'Base de Datos'!$E$250,IF(K38=3,'Base de Datos'!$E$251)))))</f>
        <v/>
      </c>
      <c r="M38" s="719"/>
    </row>
    <row r="39" spans="1:13" ht="28.5" hidden="1">
      <c r="A39" s="67" t="s">
        <v>725</v>
      </c>
      <c r="B39" s="189"/>
      <c r="C39" s="189"/>
      <c r="D39" s="190" t="str">
        <f>IFERROR(C39/B39,"")</f>
        <v/>
      </c>
      <c r="F39" s="757"/>
      <c r="G39" s="718"/>
      <c r="H39" s="758"/>
      <c r="I39" s="718"/>
      <c r="J39" s="718"/>
      <c r="K39" s="582"/>
      <c r="L39" s="585"/>
      <c r="M39" s="719"/>
    </row>
    <row r="40" spans="1:13" ht="43.5" hidden="1" customHeight="1">
      <c r="A40" s="101" t="s">
        <v>21</v>
      </c>
      <c r="B40" s="355" t="str">
        <f>IF(SUM(B38:B39)=0,"",SUM(B38:B39))</f>
        <v/>
      </c>
      <c r="C40" s="355" t="str">
        <f>IF(SUM(C38:C39)=0,"",SUM(C38:C39))</f>
        <v/>
      </c>
      <c r="D40" s="80" t="str">
        <f>IFERROR(C40/B40,"")</f>
        <v/>
      </c>
      <c r="F40" s="756">
        <v>2</v>
      </c>
      <c r="G40" s="718"/>
      <c r="H40" s="759"/>
      <c r="I40" s="718"/>
      <c r="J40" s="718"/>
      <c r="K40" s="582"/>
      <c r="L40" s="585"/>
      <c r="M40" s="719"/>
    </row>
    <row r="41" spans="1:13" ht="56.25" hidden="1" customHeight="1">
      <c r="F41" s="757"/>
      <c r="G41" s="718"/>
      <c r="H41" s="62"/>
      <c r="I41" s="718"/>
      <c r="J41" s="718"/>
      <c r="K41" s="583"/>
      <c r="L41" s="586"/>
      <c r="M41" s="719"/>
    </row>
    <row r="42" spans="1:13" hidden="1"/>
    <row r="43" spans="1:13" hidden="1"/>
    <row r="44" spans="1:13" hidden="1"/>
    <row r="45" spans="1:13" hidden="1"/>
    <row r="46" spans="1:13" hidden="1"/>
    <row r="47" spans="1:13" hidden="1"/>
    <row r="48" spans="1:13" hidden="1"/>
    <row r="49" hidden="1"/>
    <row r="50" hidden="1"/>
    <row r="51" hidden="1"/>
    <row r="52" hidden="1"/>
    <row r="53" hidden="1"/>
  </sheetData>
  <sheetProtection password="CD91" sheet="1" objects="1" scenarios="1"/>
  <protectedRanges>
    <protectedRange sqref="B16:C17 G16:G19 I16:I19 B38:C39 G38:G41 I38:I41" name="Rango2"/>
    <protectedRange sqref="J15 J22:J26 J37" name="Rango1"/>
    <protectedRange sqref="J16:J21 J38:J41" name="Rango1_1"/>
  </protectedRanges>
  <mergeCells count="42">
    <mergeCell ref="A34:I34"/>
    <mergeCell ref="A36:A37"/>
    <mergeCell ref="G36:G37"/>
    <mergeCell ref="I36:I37"/>
    <mergeCell ref="H39:H40"/>
    <mergeCell ref="F40:F41"/>
    <mergeCell ref="G40:G41"/>
    <mergeCell ref="I40:I41"/>
    <mergeCell ref="F38:F39"/>
    <mergeCell ref="G38:G39"/>
    <mergeCell ref="I38:I39"/>
    <mergeCell ref="A10:I10"/>
    <mergeCell ref="A12:I12"/>
    <mergeCell ref="A7:J7"/>
    <mergeCell ref="A29:D29"/>
    <mergeCell ref="G16:G17"/>
    <mergeCell ref="A14:A15"/>
    <mergeCell ref="I14:I15"/>
    <mergeCell ref="G14:G15"/>
    <mergeCell ref="F16:F17"/>
    <mergeCell ref="F18:F19"/>
    <mergeCell ref="G18:G19"/>
    <mergeCell ref="I16:I17"/>
    <mergeCell ref="I18:I19"/>
    <mergeCell ref="H17:H18"/>
    <mergeCell ref="J14:J15"/>
    <mergeCell ref="J16:J19"/>
    <mergeCell ref="A2:I2"/>
    <mergeCell ref="A5:I5"/>
    <mergeCell ref="A4:I4"/>
    <mergeCell ref="A3:I3"/>
    <mergeCell ref="A8:I8"/>
    <mergeCell ref="J38:J41"/>
    <mergeCell ref="K38:K41"/>
    <mergeCell ref="L38:L41"/>
    <mergeCell ref="M38:M41"/>
    <mergeCell ref="K14:M15"/>
    <mergeCell ref="K16:K19"/>
    <mergeCell ref="L16:L19"/>
    <mergeCell ref="M16:M19"/>
    <mergeCell ref="J36:J37"/>
    <mergeCell ref="K36:M37"/>
  </mergeCells>
  <conditionalFormatting sqref="B38:C39">
    <cfRule type="cellIs" dxfId="338" priority="115" operator="equal">
      <formula>#REF!</formula>
    </cfRule>
  </conditionalFormatting>
  <conditionalFormatting sqref="B38:C39">
    <cfRule type="cellIs" dxfId="337" priority="275" operator="equal">
      <formula>#REF!</formula>
    </cfRule>
  </conditionalFormatting>
  <conditionalFormatting sqref="J38:J41">
    <cfRule type="cellIs" dxfId="336" priority="45" operator="equal">
      <formula>$O$17</formula>
    </cfRule>
  </conditionalFormatting>
  <conditionalFormatting sqref="K16">
    <cfRule type="cellIs" dxfId="335" priority="25" operator="equal">
      <formula>3</formula>
    </cfRule>
    <cfRule type="cellIs" dxfId="334" priority="26" operator="equal">
      <formula>2</formula>
    </cfRule>
    <cfRule type="cellIs" dxfId="333" priority="30" operator="equal">
      <formula>1</formula>
    </cfRule>
    <cfRule type="cellIs" dxfId="332" priority="31" operator="equal">
      <formula>4</formula>
    </cfRule>
    <cfRule type="cellIs" dxfId="331" priority="32" operator="equal">
      <formula>3</formula>
    </cfRule>
    <cfRule type="cellIs" dxfId="330" priority="33" operator="equal">
      <formula>2</formula>
    </cfRule>
    <cfRule type="cellIs" dxfId="329" priority="34" operator="equal">
      <formula>1</formula>
    </cfRule>
  </conditionalFormatting>
  <conditionalFormatting sqref="K16">
    <cfRule type="cellIs" dxfId="328" priority="27" operator="equal">
      <formula>4</formula>
    </cfRule>
    <cfRule type="cellIs" dxfId="327" priority="28" operator="equal">
      <formula>3</formula>
    </cfRule>
    <cfRule type="cellIs" dxfId="326" priority="29" operator="equal">
      <formula>2</formula>
    </cfRule>
  </conditionalFormatting>
  <conditionalFormatting sqref="K38">
    <cfRule type="cellIs" dxfId="325" priority="15" operator="equal">
      <formula>3</formula>
    </cfRule>
    <cfRule type="cellIs" dxfId="324" priority="16" operator="equal">
      <formula>2</formula>
    </cfRule>
    <cfRule type="cellIs" dxfId="323" priority="20" operator="equal">
      <formula>1</formula>
    </cfRule>
    <cfRule type="cellIs" dxfId="322" priority="21" operator="equal">
      <formula>4</formula>
    </cfRule>
    <cfRule type="cellIs" dxfId="321" priority="22" operator="equal">
      <formula>3</formula>
    </cfRule>
    <cfRule type="cellIs" dxfId="320" priority="23" operator="equal">
      <formula>2</formula>
    </cfRule>
    <cfRule type="cellIs" dxfId="319" priority="24" operator="equal">
      <formula>1</formula>
    </cfRule>
  </conditionalFormatting>
  <conditionalFormatting sqref="K38">
    <cfRule type="cellIs" dxfId="318" priority="17" operator="equal">
      <formula>4</formula>
    </cfRule>
    <cfRule type="cellIs" dxfId="317" priority="18" operator="equal">
      <formula>3</formula>
    </cfRule>
    <cfRule type="cellIs" dxfId="316" priority="19" operator="equal">
      <formula>2</formula>
    </cfRule>
  </conditionalFormatting>
  <conditionalFormatting sqref="G38 G40">
    <cfRule type="cellIs" dxfId="315" priority="12" operator="equal">
      <formula>$O$17</formula>
    </cfRule>
  </conditionalFormatting>
  <conditionalFormatting sqref="I38 I40">
    <cfRule type="cellIs" dxfId="314" priority="11" operator="equal">
      <formula>$O$17</formula>
    </cfRule>
  </conditionalFormatting>
  <conditionalFormatting sqref="B16:C17">
    <cfRule type="cellIs" dxfId="313" priority="4" operator="equal">
      <formula>#REF!</formula>
    </cfRule>
  </conditionalFormatting>
  <conditionalFormatting sqref="B16:C17">
    <cfRule type="cellIs" dxfId="312" priority="5" operator="equal">
      <formula>#REF!</formula>
    </cfRule>
  </conditionalFormatting>
  <conditionalFormatting sqref="G16 G18">
    <cfRule type="cellIs" dxfId="311" priority="3" operator="equal">
      <formula>$O$17</formula>
    </cfRule>
  </conditionalFormatting>
  <conditionalFormatting sqref="I16 I18">
    <cfRule type="cellIs" dxfId="310" priority="2" operator="equal">
      <formula>$O$17</formula>
    </cfRule>
  </conditionalFormatting>
  <conditionalFormatting sqref="J16:J19">
    <cfRule type="cellIs" dxfId="309" priority="1" operator="equal">
      <formula>$O$17</formula>
    </cfRule>
  </conditionalFormatting>
  <pageMargins left="0.7" right="0.7" top="0.75" bottom="0.75" header="0.3" footer="0.3"/>
  <pageSetup scale="37" fitToHeight="0" orientation="landscape" horizontalDpi="4294967294" verticalDpi="4294967294"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'Base de Datos'!$D$248:$D$251</xm:f>
          </x14:formula1>
          <xm:sqref>K38 K16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35</vt:i4>
      </vt:variant>
    </vt:vector>
  </HeadingPairs>
  <TitlesOfParts>
    <vt:vector size="51" baseType="lpstr">
      <vt:lpstr>Portada</vt:lpstr>
      <vt:lpstr>Índice</vt:lpstr>
      <vt:lpstr>1.Metas ATD H.</vt:lpstr>
      <vt:lpstr>1.1 Metas ATD Indígena</vt:lpstr>
      <vt:lpstr>2. Metas Formación</vt:lpstr>
      <vt:lpstr>3.- Metas S.Vulnerabilidad</vt:lpstr>
      <vt:lpstr>4.- MEVyT Acreditación</vt:lpstr>
      <vt:lpstr>5.-MEVyT Modulos</vt:lpstr>
      <vt:lpstr>6.-Figuras inst. y sol. f. </vt:lpstr>
      <vt:lpstr>7.- Convenios</vt:lpstr>
      <vt:lpstr>8.- PEC</vt:lpstr>
      <vt:lpstr>9.-Presupuesto</vt:lpstr>
      <vt:lpstr>10.-Buenas Prácticas </vt:lpstr>
      <vt:lpstr>Reporte Metas</vt:lpstr>
      <vt:lpstr>Resumen</vt:lpstr>
      <vt:lpstr>Base de Datos</vt:lpstr>
      <vt:lpstr>Adhesión</vt:lpstr>
      <vt:lpstr>Años</vt:lpstr>
      <vt:lpstr>'1.1 Metas ATD Indígena'!Área_de_impresión</vt:lpstr>
      <vt:lpstr>'1.Metas ATD H.'!Área_de_impresión</vt:lpstr>
      <vt:lpstr>'10.-Buenas Prácticas '!Área_de_impresión</vt:lpstr>
      <vt:lpstr>'2. Metas Formación'!Área_de_impresión</vt:lpstr>
      <vt:lpstr>'3.- Metas S.Vulnerabilidad'!Área_de_impresión</vt:lpstr>
      <vt:lpstr>'4.- MEVyT Acreditación'!Área_de_impresión</vt:lpstr>
      <vt:lpstr>'5.-MEVyT Modulos'!Área_de_impresión</vt:lpstr>
      <vt:lpstr>'6.-Figuras inst. y sol. f. '!Área_de_impresión</vt:lpstr>
      <vt:lpstr>'7.- Convenios'!Área_de_impresión</vt:lpstr>
      <vt:lpstr>'8.- PEC'!Área_de_impresión</vt:lpstr>
      <vt:lpstr>Índice!Área_de_impresión</vt:lpstr>
      <vt:lpstr>Portada!Área_de_impresión</vt:lpstr>
      <vt:lpstr>'Reporte Metas'!Área_de_impresión</vt:lpstr>
      <vt:lpstr>Resumen!Área_de_impresión</vt:lpstr>
      <vt:lpstr>Civil</vt:lpstr>
      <vt:lpstr>Civiles</vt:lpstr>
      <vt:lpstr>Especial</vt:lpstr>
      <vt:lpstr>Estados</vt:lpstr>
      <vt:lpstr>Federales</vt:lpstr>
      <vt:lpstr>Índice!Informe</vt:lpstr>
      <vt:lpstr>'Base de Datos'!Privado</vt:lpstr>
      <vt:lpstr>Privados</vt:lpstr>
      <vt:lpstr>Publico</vt:lpstr>
      <vt:lpstr>'Base de Datos'!Público</vt:lpstr>
      <vt:lpstr>'Base de Datos'!sino</vt:lpstr>
      <vt:lpstr>Timestre</vt:lpstr>
      <vt:lpstr>'1.1 Metas ATD Indígena'!Títulos_a_imprimir</vt:lpstr>
      <vt:lpstr>'1.Metas ATD H.'!Títulos_a_imprimir</vt:lpstr>
      <vt:lpstr>'2. Metas Formación'!Títulos_a_imprimir</vt:lpstr>
      <vt:lpstr>'3.- Metas S.Vulnerabilidad'!Títulos_a_imprimir</vt:lpstr>
      <vt:lpstr>'4.- MEVyT Acreditación'!Títulos_a_imprimir</vt:lpstr>
      <vt:lpstr>'Reporte Metas'!Títulos_a_imprimir</vt:lpstr>
      <vt:lpstr>Resumen!Títulos_a_imprimir</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Anayancy Alcántara A.</dc:creator>
  <cp:lastModifiedBy>Evalua01</cp:lastModifiedBy>
  <cp:lastPrinted>2019-09-03T20:04:45Z</cp:lastPrinted>
  <dcterms:created xsi:type="dcterms:W3CDTF">2018-03-27T16:56:27Z</dcterms:created>
  <dcterms:modified xsi:type="dcterms:W3CDTF">2020-07-29T16:17:52Z</dcterms:modified>
</cp:coreProperties>
</file>